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75" tabRatio="878"/>
  </bookViews>
  <sheets>
    <sheet name="REKAPITULACIJA" sheetId="1" r:id="rId1"/>
    <sheet name="1. PREDDELA" sheetId="2" r:id="rId2"/>
    <sheet name="2. ZEMELJSKA DELA" sheetId="4" r:id="rId3"/>
    <sheet name="3. VOZIŠČNE KONSTRUKCIJE" sheetId="5" r:id="rId4"/>
    <sheet name="4. ODVODNJAVANJE" sheetId="6" r:id="rId5"/>
    <sheet name="5. GRADBENA IN OBRTNIŠKA DELA" sheetId="7" r:id="rId6"/>
    <sheet name="6. OPREMA CEST" sheetId="8" r:id="rId7"/>
    <sheet name="7. CESTNA RAZSVETLJAVA" sheetId="10" r:id="rId8"/>
    <sheet name="8. TUJE STORITVE" sheetId="9" r:id="rId9"/>
  </sheets>
  <definedNames>
    <definedName name="_xlnm._FilterDatabase" localSheetId="1" hidden="1">'1. PREDDELA'!$E$1:$G$49</definedName>
    <definedName name="_xlnm._FilterDatabase" localSheetId="2" hidden="1">'2. ZEMELJSKA DELA'!$E$1:$G$25</definedName>
    <definedName name="_xlnm._FilterDatabase" localSheetId="3" hidden="1">'3. VOZIŠČNE KONSTRUKCIJE'!$E$1:$G$44</definedName>
    <definedName name="_xlnm._FilterDatabase" localSheetId="4" hidden="1">'4. ODVODNJAVANJE'!$E$1:$G$26</definedName>
    <definedName name="_xlnm._FilterDatabase" localSheetId="5" hidden="1">'5. GRADBENA IN OBRTNIŠKA DELA'!$E$1:$G$6</definedName>
    <definedName name="_xlnm._FilterDatabase" localSheetId="6" hidden="1">'6. OPREMA CEST'!$E$1:$G$27</definedName>
    <definedName name="_xlnm._FilterDatabase" localSheetId="8" hidden="1">'8. TUJE STORITVE'!$E$1:$G$32</definedName>
    <definedName name="_1.1_Geodetska_dela">'1. PREDDELA'!$B$6</definedName>
    <definedName name="_1.2_Čiščenje_terena">'1. PREDDELA'!$B$12</definedName>
    <definedName name="_1.3_Ostala_preddela">'1. PREDDELA'!$B$40</definedName>
    <definedName name="_1.4_Predhodna_dela">'1. PREDDELA'!#REF!</definedName>
    <definedName name="_1.5_Geotehnika_predorov">'1. PREDDELA'!#REF!</definedName>
    <definedName name="_1_preddela_1" localSheetId="1">'1. PREDDELA'!$B$2:$F$49</definedName>
    <definedName name="_1_preddela_1" localSheetId="2">'2. ZEMELJSKA DELA'!$B$2:$F$25</definedName>
    <definedName name="_1_preddela_1" localSheetId="3">'3. VOZIŠČNE KONSTRUKCIJE'!$B$2:$F$44</definedName>
    <definedName name="_1_preddela_1" localSheetId="4">'4. ODVODNJAVANJE'!$B$2:$F$26</definedName>
    <definedName name="_1_preddela_1" localSheetId="5">'5. GRADBENA IN OBRTNIŠKA DELA'!$B$2:$F$6</definedName>
    <definedName name="_1_preddela_1" localSheetId="6">'6. OPREMA CEST'!$B$2:$F$27</definedName>
    <definedName name="_1_preddela_1" localSheetId="8">'8. TUJE STORITVE'!$B$2:$F$32</definedName>
    <definedName name="_2.1_Izkopi">'2. ZEMELJSKA DELA'!$B$6</definedName>
    <definedName name="_2.2_Planum_tal">'2. ZEMELJSKA DELA'!$B$12</definedName>
    <definedName name="_2.3_ločilne_drenažne_filterske_plasti">'2. ZEMELJSKA DELA'!#REF!</definedName>
    <definedName name="_2.4_Nasipi_zasipi_posteljica">'2. ZEMELJSKA DELA'!$B$17</definedName>
    <definedName name="_2.5_Brežine_zelenice">'2. ZEMELJSKA DELA'!$B$21</definedName>
    <definedName name="_2.6_Armiranje_zemljin">'2. ZEMELJSKA DELA'!#REF!</definedName>
    <definedName name="_2.7_Koli_vodnjaki">'2. ZEMELJSKA DELA'!#REF!</definedName>
    <definedName name="_2.8_Zagatne_stene">'2. ZEMELJSKA DELA'!#REF!</definedName>
    <definedName name="_2.9_prevozi_razprostiranje_materiala">'2. ZEMELJSKA DELA'!#REF!</definedName>
    <definedName name="_3.1_Nosilne_plasti">'3. VOZIŠČNE KONSTRUKCIJE'!$B$6</definedName>
    <definedName name="_3.2_Obrabne_plasti">'3. VOZIŠČNE KONSTRUKCIJE'!$B$18</definedName>
    <definedName name="_3.3_Vezane_nosilne_in_obrabne_plasti">'3. VOZIŠČNE KONSTRUKCIJE'!#REF!</definedName>
    <definedName name="_3.4_Tlakovane_obrabne_plasti">'3. VOZIŠČNE KONSTRUKCIJE'!$B$27</definedName>
    <definedName name="_3.5_Robni_elementi_vozišč">'3. VOZIŠČNE KONSTRUKCIJE'!$B$31</definedName>
    <definedName name="_4.1_Površinsko_odvodnjavanje">'4. ODVODNJAVANJE'!#REF!</definedName>
    <definedName name="_4.2_Drenaže">'4. ODVODNJAVANJE'!$B$6</definedName>
    <definedName name="_4.3_Kanalizacija">'4. ODVODNJAVANJE'!$B$11</definedName>
    <definedName name="_4.4_Jaški">'4. ODVODNJAVANJE'!$B$16</definedName>
    <definedName name="_4.5_Prepusti">'4. ODVODNJAVANJE'!#REF!</definedName>
    <definedName name="_4.6_Izviri_ponikovalnice">'4. ODVODNJAVANJE'!#REF!</definedName>
    <definedName name="_5.1_Tesarska_dela">'5. GRADBENA IN OBRTNIŠKA DELA'!#REF!</definedName>
    <definedName name="_5.2_Dela_z_jeklom">'5. GRADBENA IN OBRTNIŠKA DELA'!#REF!</definedName>
    <definedName name="_5.3_Dela_z_cementnim_betonom">'5. GRADBENA IN OBRTNIŠKA DELA'!#REF!</definedName>
    <definedName name="_5.4_Zidarska_dela">'5. GRADBENA IN OBRTNIŠKA DELA'!#REF!</definedName>
    <definedName name="_5.5_Popravila_objektov">'5. GRADBENA IN OBRTNIŠKA DELA'!#REF!</definedName>
    <definedName name="_5.6_Sidranje">'5. GRADBENA IN OBRTNIŠKA DELA'!#REF!</definedName>
    <definedName name="_5.7_Injektiranje">'5. GRADBENA IN OBRTNIŠKA DELA'!#REF!</definedName>
    <definedName name="_5.8_Ključavničarska_dela">'5. GRADBENA IN OBRTNIŠKA DELA'!#REF!</definedName>
    <definedName name="_5.9_Zaščitna_dela">'5. GRADBENA IN OBRTNIŠKA DELA'!#REF!</definedName>
    <definedName name="_6.1_Pokončna_oprema_cest">'6. OPREMA CEST'!$B$6</definedName>
    <definedName name="_6.2_Označbe_na_voziščihž">'6. OPREMA CEST'!$B$14</definedName>
    <definedName name="_6.3_Oprema_za_vodenje_prometa">'6. OPREMA CEST'!#REF!</definedName>
    <definedName name="_6.4_Oprema_za_zavarovanje_prometa">'6. OPREMA CEST'!#REF!</definedName>
    <definedName name="_6.5_Oprema_za_zimsko_službo">'6. OPREMA CEST'!#REF!</definedName>
    <definedName name="_6.6_Druga_prometna_oprema_cest">'6. OPREMA CEST'!#REF!</definedName>
    <definedName name="_7.2_Elektroenergetski_vodi">'8. TUJE STORITVE'!$B$10</definedName>
    <definedName name="_7.3_Telekomunikacijske_naprave">'8. TUJE STORITVE'!$B$14</definedName>
    <definedName name="_7.4_klic_v_sili">'8. TUJE STORITVE'!#REF!</definedName>
    <definedName name="_7.5_Javna_razsvetljava">'8. TUJE STORITVE'!#REF!</definedName>
    <definedName name="_7.6_vodovod">'8. TUJE STORITVE'!$B$18</definedName>
    <definedName name="_7.7_Plinovod">'8. TUJE STORITVE'!$B$22</definedName>
    <definedName name="_7.8_Železnica">'8. TUJE STORITVE'!#REF!</definedName>
    <definedName name="_7.9_Preizkusi_nadzor_dokumentacija">'8. TUJE STORITVE'!$B$26</definedName>
    <definedName name="Čiščenje_terena_1.2">'1. PREDDELA'!$B$12</definedName>
    <definedName name="Geodetska_dela_1.1">'1. PREDDELA'!$B$6</definedName>
    <definedName name="iri_ponikovalnice">'4. ODVODNJAVANJE'!#REF!</definedName>
    <definedName name="Ostala_preddela_1.3">'1. PREDDELA'!$B$40</definedName>
    <definedName name="_xlnm.Print_Area" localSheetId="2">'2. ZEMELJSKA DELA'!$A$1:$I$25</definedName>
    <definedName name="_xlnm.Print_Area" localSheetId="5">'5. GRADBENA IN OBRTNIŠKA DELA'!$A$1:$G$6</definedName>
    <definedName name="_xlnm.Print_Area" localSheetId="0">REKAPITULACIJA!$A$1:$I$45</definedName>
    <definedName name="Predhodna_dela_1.4">'1. PREDDELA'!#REF!</definedName>
    <definedName name="_xlnm.Print_Titles" localSheetId="1">'1. PREDDELA'!$1:$3</definedName>
    <definedName name="_xlnm.Print_Titles" localSheetId="2">'2. ZEMELJSKA DELA'!$1:$3</definedName>
    <definedName name="_xlnm.Print_Titles" localSheetId="3">'3. VOZIŠČNE KONSTRUKCIJE'!$1:$3</definedName>
    <definedName name="_xlnm.Print_Titles" localSheetId="4">'4. ODVODNJAVANJE'!$1:$3</definedName>
    <definedName name="_xlnm.Print_Titles" localSheetId="5">'5. GRADBENA IN OBRTNIŠKA DELA'!$1:$3</definedName>
    <definedName name="_xlnm.Print_Titles" localSheetId="6">'6. OPREMA CEST'!$1:$3</definedName>
    <definedName name="_xlnm.Print_Titles" localSheetId="8">'8. TUJE STORITVE'!$1:$3</definedName>
    <definedName name="za_zavarovanje_prometa">'6. OPREMA CEST'!#REF!</definedName>
  </definedNames>
  <calcPr calcId="144525"/>
</workbook>
</file>

<file path=xl/connections.xml><?xml version="1.0" encoding="utf-8"?>
<connections xmlns="http://schemas.openxmlformats.org/spreadsheetml/2006/main">
  <connection id="1" name="1_preddela" type="6" background="1" refreshedVersion="2" saveData="1">
    <textPr sourceFile="C:\Documents and Settings\student\Desktop\1_preddela.txt" decimal="," thousands=".">
      <textFields>
        <textField/>
      </textFields>
    </textPr>
  </connection>
  <connection id="2" name="1_preddela1" type="6" background="1" refreshedVersion="2" saveData="1">
    <textPr sourceFile="C:\Documents and Settings\student\Desktop\1_preddela.txt" decimal="," thousands=".">
      <textFields>
        <textField/>
      </textFields>
    </textPr>
  </connection>
  <connection id="3" name="1_preddela11" type="6" background="1" refreshedVersion="2" saveData="1">
    <textPr sourceFile="C:\Documents and Settings\student\Desktop\1_preddela.txt" decimal="," thousands=".">
      <textFields>
        <textField/>
      </textFields>
    </textPr>
  </connection>
  <connection id="4" name="1_preddela12" type="6" background="1" refreshedVersion="2" saveData="1">
    <textPr sourceFile="C:\Documents and Settings\student\Desktop\1_preddela.txt" decimal="," thousands=".">
      <textFields>
        <textField/>
      </textFields>
    </textPr>
  </connection>
  <connection id="5" name="1_preddela121" type="6" background="1" refreshedVersion="2" saveData="1">
    <textPr sourceFile="C:\Documents and Settings\student\Desktop\1_preddela.txt" decimal="," thousands=".">
      <textFields>
        <textField/>
      </textFields>
    </textPr>
  </connection>
  <connection id="6" name="1_preddela2" type="6" background="1" refreshedVersion="2" saveData="1">
    <textPr sourceFile="C:\Documents and Settings\student\Desktop\1_preddela.txt" decimal="," thousands=".">
      <textFields>
        <textField/>
      </textFields>
    </textPr>
  </connection>
  <connection id="7" name="1_preddela3" type="6" background="1" refreshedVersion="2" saveData="1">
    <textPr sourceFile="C:\Documents and Settings\student\Desktop\1_preddela.txt" decimal="," thousands=".">
      <textFields>
        <textField/>
      </textFields>
    </textPr>
  </connection>
</connections>
</file>

<file path=xl/sharedStrings.xml><?xml version="1.0" encoding="utf-8"?>
<sst xmlns="http://schemas.openxmlformats.org/spreadsheetml/2006/main" count="248">
  <si>
    <t>Številka projekta:</t>
  </si>
  <si>
    <t>1405-18</t>
  </si>
  <si>
    <t>Projekt :</t>
  </si>
  <si>
    <t>Ureditev dela Mlakarjeve ulice LZ 074221 v Trzinu</t>
  </si>
  <si>
    <t xml:space="preserve">Del objekta: </t>
  </si>
  <si>
    <t>REKAPITULACIJA  GRADBENIH STROŠKOV</t>
  </si>
  <si>
    <t>1.    PREDDELA</t>
  </si>
  <si>
    <t>2.    ZEMELJSKA DELA</t>
  </si>
  <si>
    <t>3.    VOZIŠČNE KONSTRUKCIJE</t>
  </si>
  <si>
    <t>4.    ODVODNJAVANJE</t>
  </si>
  <si>
    <t>5.    GRADBENA IN OBRTNIŠKA DELA</t>
  </si>
  <si>
    <t>6.    OPREMA CEST</t>
  </si>
  <si>
    <t>7.    CESTNA RAZSVETLJAVA</t>
  </si>
  <si>
    <t>8.    TUJE STORITVE</t>
  </si>
  <si>
    <t>9.    NEPREDVIDENA DELA 5%</t>
  </si>
  <si>
    <t>skupaj</t>
  </si>
  <si>
    <t>22 % DDV</t>
  </si>
  <si>
    <t xml:space="preserve">S K U P A J                    </t>
  </si>
  <si>
    <t xml:space="preserve">vrednosti v postavkah množi  s faktorjem </t>
  </si>
  <si>
    <t>šifra</t>
  </si>
  <si>
    <t>enota</t>
  </si>
  <si>
    <t>opis dela</t>
  </si>
  <si>
    <t>količina</t>
  </si>
  <si>
    <t>cena</t>
  </si>
  <si>
    <t>znesek</t>
  </si>
  <si>
    <t>TUKAJ VNESI CENE!!!</t>
  </si>
  <si>
    <t>1.   PREDDELA</t>
  </si>
  <si>
    <t>1.1 Geodetska dela</t>
  </si>
  <si>
    <t>11 121</t>
  </si>
  <si>
    <t>km</t>
  </si>
  <si>
    <t xml:space="preserve">Obnova in zavarovanje zakoličbe osi trase ostale javne ceste v ravninskem terenu
</t>
  </si>
  <si>
    <t>11 131</t>
  </si>
  <si>
    <t xml:space="preserve">Obnova in zavarovanje zakoličbe trase komunalnih vodov v ravninskem terenu
</t>
  </si>
  <si>
    <t>11 221</t>
  </si>
  <si>
    <t>kos</t>
  </si>
  <si>
    <t xml:space="preserve">Postavitev in zavarovanje prečnega profila ostale javne ceste v ravninskem terenu
</t>
  </si>
  <si>
    <t>1.2  Čiščenje terena</t>
  </si>
  <si>
    <t>1.2.1 Odstranitev grmovja, dreves, vej in panjev</t>
  </si>
  <si>
    <t>12 121</t>
  </si>
  <si>
    <t>m2</t>
  </si>
  <si>
    <t xml:space="preserve">Odstranitev grmovja na gosto porasli površini (nad 50 % pokritega tlorisa) - ročno
</t>
  </si>
  <si>
    <t>12 151</t>
  </si>
  <si>
    <t xml:space="preserve">Posek in odstranitev drevesa z deblom premera 11 do 30 cm ter odstranitev vej
</t>
  </si>
  <si>
    <t>12 163</t>
  </si>
  <si>
    <t xml:space="preserve">Odstranitev panja s premerom 11 do 30 cm z odvozom na deponijo </t>
  </si>
  <si>
    <t>1.2.2 Odstranitev prometne signalizacije in opreme</t>
  </si>
  <si>
    <t>12 211</t>
  </si>
  <si>
    <t>Demontaža prometnega znaka na enem podstavku</t>
  </si>
  <si>
    <t>12 294</t>
  </si>
  <si>
    <t>m3</t>
  </si>
  <si>
    <t>Porušitev in odstranitev ograje iz cementnega betona,</t>
  </si>
  <si>
    <t>12 297</t>
  </si>
  <si>
    <t>m1</t>
  </si>
  <si>
    <t>Porušitev in odstranitev žive meje</t>
  </si>
  <si>
    <t>1.2.3 Porušitev in odstranitev voziščnih konstrukcij</t>
  </si>
  <si>
    <t>12 321</t>
  </si>
  <si>
    <t xml:space="preserve">Porušitev in odstranitev asfaltne plasti v debelini do 5 cm z nakladanjem in odlaganjem na deponiji izvajalca vključno z vsemi taksami ter pripravo za ponovno vgradnjo
</t>
  </si>
  <si>
    <t>12 322</t>
  </si>
  <si>
    <t xml:space="preserve">Porušitev in odstranitev asfaltne plasti v debelini 6 do 10 cm z nakladanjem in odlaganjem na deponiji izvajalca vključno z vsemi taksami ter pripravo za ponovno vgradnjo
</t>
  </si>
  <si>
    <t>12 372</t>
  </si>
  <si>
    <t xml:space="preserve">Rezkanje in odvoz asfaltne krovne plasti v debelini 4 do 7 cm 
</t>
  </si>
  <si>
    <t>12 381</t>
  </si>
  <si>
    <t xml:space="preserve">Rezanje asfaltne plasti s talno diamantno žago, debele do 5 cm
</t>
  </si>
  <si>
    <t>12 382</t>
  </si>
  <si>
    <t xml:space="preserve">Rezanje asfaltne plasti s talno diamantno žago, debele 6 do 10 cm
</t>
  </si>
  <si>
    <t>12 391</t>
  </si>
  <si>
    <t xml:space="preserve">Porušitev in odstranitev robnika iz cementnega betona
</t>
  </si>
  <si>
    <t>12 393</t>
  </si>
  <si>
    <t>Porušitev in odstranitev obrobe iz granitnih kock</t>
  </si>
  <si>
    <t>1.2.4 Porušitev in odstranitev objektov</t>
  </si>
  <si>
    <t>12 421</t>
  </si>
  <si>
    <t xml:space="preserve">Porušitev in odstranitev kanalizacije iz cevi s premerom do 40 cm
</t>
  </si>
  <si>
    <t>12 431</t>
  </si>
  <si>
    <t xml:space="preserve">Porušitev in odstranitev jaška z notranjo stranico/premerom do 60 cm
</t>
  </si>
  <si>
    <t>1.3 Ostala preddela</t>
  </si>
  <si>
    <t>1.3.1 Omejitve prometa</t>
  </si>
  <si>
    <t>13 111</t>
  </si>
  <si>
    <t>dan</t>
  </si>
  <si>
    <t xml:space="preserve">Zavarovanje gradbišča v času gradnje s polovično zaporo prometa in usmerjanjem s semaforji
</t>
  </si>
  <si>
    <t>13 142</t>
  </si>
  <si>
    <t xml:space="preserve">Izdelava elaborata začasne prometne ureditve
</t>
  </si>
  <si>
    <t>1.3.2 Pripravljalna dela pri objektih</t>
  </si>
  <si>
    <t>13 211</t>
  </si>
  <si>
    <t>Pripravljalna dela (ureditev gradbišča, deponij, gradbiščna ograja, postavitev kontejnerja... )</t>
  </si>
  <si>
    <t>SKUPAJ PREDDELA:</t>
  </si>
  <si>
    <t>2.   ZEMELJSKA DELA</t>
  </si>
  <si>
    <t>2.1  Izkopi</t>
  </si>
  <si>
    <t>21 114</t>
  </si>
  <si>
    <t xml:space="preserve">Površinski izkop plodne zemljine – 1. kategorije – strojno z nakladanjem in odlaganjem na deponiji izvajalca vključno z vsemi taksami
</t>
  </si>
  <si>
    <t>21 224</t>
  </si>
  <si>
    <t xml:space="preserve">Široki izkop vezljive zemljine – 3. kategorije – strojno z nakladanjem in odlaganjem na deponiji izvajalca vključno z vsemi taksami 
</t>
  </si>
  <si>
    <t>21 314</t>
  </si>
  <si>
    <t>Izkop vezljive zemljine/zrnate kamnine – 3. kategorije za temelje, kanalske rove, prepuste, jaške in drenaže, širine do 1,0 m in globine do 1,0 m – strojno, planiranje dna ročno, z nakladanjem in odlaganjem na deponiji izvajalca vključno z vsemi taksami</t>
  </si>
  <si>
    <t>2.2  Planum temeljnih tal</t>
  </si>
  <si>
    <t>22 112</t>
  </si>
  <si>
    <t xml:space="preserve">Ureditev planuma temeljnih tal vezljive zemljine – 3. kategorije
</t>
  </si>
  <si>
    <t>22 117</t>
  </si>
  <si>
    <t xml:space="preserve">Ureditev planuma TAMPONA
</t>
  </si>
  <si>
    <t>2.4  Nasipi, zasipi, klini, posteljica in glinasti naboj</t>
  </si>
  <si>
    <t>24 421</t>
  </si>
  <si>
    <t>Vgraditev posteljice v debelini plasti do 40, cm iz zrnate kamnine – 3. kategorije 
*vgradi se lahko do 25% rezkanca pridobljenega iz odpadnega asfalta (Uredba o zelenem javnem naročanju)</t>
  </si>
  <si>
    <t>2.5  Brežine in zelenice</t>
  </si>
  <si>
    <t>25 112</t>
  </si>
  <si>
    <t xml:space="preserve">Humuziranje brežine brez valjanja, v debelini do 15 cm - strojno
</t>
  </si>
  <si>
    <t>SKUPAJ ZEMELJSKA DELA:</t>
  </si>
  <si>
    <t>3.   VOZIŠČNE KONSTRUKCIJE</t>
  </si>
  <si>
    <t>3.1  Nosilne plasti</t>
  </si>
  <si>
    <t>3.1.1 Nevezane nosilne plasti</t>
  </si>
  <si>
    <t>31 132</t>
  </si>
  <si>
    <t xml:space="preserve">Izdelava nevezane nosilne plasti enakomerno zrnatega drobljenca iz kamnine v debelini 20 cm
</t>
  </si>
  <si>
    <t>31 181</t>
  </si>
  <si>
    <t xml:space="preserve">Izdelava izravnalne plasti iz drobljenca v povprečni debelini do 5 cm
</t>
  </si>
  <si>
    <t>3.1.4-6 Asfaltne nosilne plasti - Asphalt concrete - base (AC base)</t>
  </si>
  <si>
    <t>31 552</t>
  </si>
  <si>
    <t xml:space="preserve">Izdelava nosilne plasti bituminizirane zmesi AC 22 base B 50/70 A3 v debelini 6 cm
*TOPLI ASFALT
</t>
  </si>
  <si>
    <t xml:space="preserve">Izdelava nosilne plasti bituminizirane zmesi AC 22 base B 50/70 A3 v debelini 6 cm (dvovozi preko poglobljenga robnika)
*TOPLI ASFALT
</t>
  </si>
  <si>
    <t>31 554</t>
  </si>
  <si>
    <t xml:space="preserve">Izdelava nosilne plasti bituminizirane zmesi AC 22 base B 50/70 A3 v debelini 8 cm (GRBINE)
*TOPLI ASFALT
</t>
  </si>
  <si>
    <t>3.2  Obrabne plasti</t>
  </si>
  <si>
    <t>3.2.2 Asfaltne obrabne in zaporne plasti - bitumenski betoni - Asphalt concrete - surface (AC surf)</t>
  </si>
  <si>
    <t>32 254</t>
  </si>
  <si>
    <t xml:space="preserve">Izdelava obrabne in zaporne plasti bituminizirane zmesi AC 8 surf B 70/100 A5 v debelini 4,0 cm
*TOPLI ASFALT
</t>
  </si>
  <si>
    <t>32 273</t>
  </si>
  <si>
    <t xml:space="preserve">Izdelava obrabne in zaporne plasti bituminizirane zmesi AC 11 surf B 50/70 A3 v debelini 4,0 cm
*TOPLI ASFALT
</t>
  </si>
  <si>
    <t xml:space="preserve">Izdelava obrabne in zaporne plasti bituminizirane zmesi AC 11 surf B 50/70 A3 v debelini 4,0 cm(GRBINE)
*TOPLI ASFALT
</t>
  </si>
  <si>
    <t>3.4  Tlakovane obrabne plasti</t>
  </si>
  <si>
    <t>34 ___</t>
  </si>
  <si>
    <t>Preložitev oz. višinska prilagoditev tlakovcev</t>
  </si>
  <si>
    <t>3.5  Robni elementi vozišč</t>
  </si>
  <si>
    <t>3.5.2 Robniki</t>
  </si>
  <si>
    <t>35 211</t>
  </si>
  <si>
    <t xml:space="preserve">Dobava in vgraditev predfabriciranega dvignjenega robnika iz cementnega betona s prerezom 5/20 cm
</t>
  </si>
  <si>
    <t>35 214</t>
  </si>
  <si>
    <t xml:space="preserve">Dobava in vgraditev predfabriciranega dvignjenega robnika iz cementnega betona s prerezom 15/25 cm
</t>
  </si>
  <si>
    <t>35 235</t>
  </si>
  <si>
    <t xml:space="preserve">Dobava in vgraditev predfabriciranega pogreznjenega robnika iz cementnega betona s prerezom 15/25 cm
</t>
  </si>
  <si>
    <t>35 275</t>
  </si>
  <si>
    <t xml:space="preserve">Dobava in vgraditev dvignjenega vtočnega robnika s prerezom 15/25 cm iz cementnega betona
</t>
  </si>
  <si>
    <t>3.6  Bankine</t>
  </si>
  <si>
    <t>36 111</t>
  </si>
  <si>
    <t xml:space="preserve">Izdelava bankine iz gramoza ali naravno zdrobljenega kamnitega materiala, široke do 0,50 m
*lahko se vgradi rezkancec ali drobljen odpadni asfalt
</t>
  </si>
  <si>
    <t>SKUPAJ VOZIŠČNE KONSTRUKCIJE:</t>
  </si>
  <si>
    <t>4.   ODVODNJAVANJE</t>
  </si>
  <si>
    <t>4.2  Globinsko odvodnjavanje - drenaže</t>
  </si>
  <si>
    <t>42 162</t>
  </si>
  <si>
    <t xml:space="preserve">Izdelava vzdolžne in prečne drenaže, globoke do 1,0 m, na podložni plasti iz cementnega betona, s trdimi plastičnimi cevmi premera 10 cm
</t>
  </si>
  <si>
    <t>42 311</t>
  </si>
  <si>
    <t xml:space="preserve">Zasip cevne drenaže z zmesjo kamnitih zrn, obvito z geosintetikom, z 0,1 do 0,2 m3/m1, po načrtu
</t>
  </si>
  <si>
    <t>4.3  Globinsko odvodnjavanje - kanalizacija</t>
  </si>
  <si>
    <t>43 222</t>
  </si>
  <si>
    <t>Izdelava kanalizacije iz cevi iz polivinilklorida, vključno s podložno plastjo iz zmesi kamnitih zrn, premera 20 cm, v globini do 1,0 m, kompletno s spojkami in gumi tesnili</t>
  </si>
  <si>
    <t>43 901</t>
  </si>
  <si>
    <t xml:space="preserve">Dobava peska frakcije 0- 8 mm in izdelava nasipa nad položenimi cevmi 30 cm nad temenom. Obsip se izvaja v slojih po 15 cm, istočasno na obeh straneh cevi. Obsip in nasip se utrjuje do 95% trdnosti po standardnem Proktorjevem postopku. </t>
  </si>
  <si>
    <t>4.4  Jaški</t>
  </si>
  <si>
    <t>44 001</t>
  </si>
  <si>
    <t xml:space="preserve">Izdelava vpadnikov na meteornem kanalu
</t>
  </si>
  <si>
    <t>44 002</t>
  </si>
  <si>
    <t xml:space="preserve">Izdelava priklopa na obstoječ vpadnik na obstoječem meteornem kanalu </t>
  </si>
  <si>
    <t>44 133</t>
  </si>
  <si>
    <t xml:space="preserve">Izdelava jaška iz cementnega betona, krožnega prereza s premerom 50 cm, globokega 1,5 do 2,0 m, vključno z vrtanjem odprtin
</t>
  </si>
  <si>
    <t>44 951</t>
  </si>
  <si>
    <t>Dobava in vgraditev pokrova iz duktilne litine z nosilnostjo 250 kN, krožnega prereza s premerom 500 mm</t>
  </si>
  <si>
    <t>44 977</t>
  </si>
  <si>
    <t xml:space="preserve">Dobava in vgraditev  ravne LTŽ rešetke z nosilnostjo 400 kN, s prerezom 400/400 mm
</t>
  </si>
  <si>
    <t>44 ___</t>
  </si>
  <si>
    <t xml:space="preserve">Višinsko prilagajanje kap obstoječe komunalne infrastrukture
</t>
  </si>
  <si>
    <t xml:space="preserve">Višinsko prilagajanje jaškov obstoječe komunalne infrastrukture
</t>
  </si>
  <si>
    <t>SKUPAJ ODVODNJAVANJE:</t>
  </si>
  <si>
    <t>5.   GRADBENA IN OBRTNIŠKA DELA</t>
  </si>
  <si>
    <t>SKUPAJ GRADBENA IN OBRTNIŠKA DELA:</t>
  </si>
  <si>
    <t>6.   OPREMA CEST</t>
  </si>
  <si>
    <t>6.1  Pokončna oprema cest</t>
  </si>
  <si>
    <t>61 112</t>
  </si>
  <si>
    <t xml:space="preserve">Izdelava temelja iz cementnega betona C 12/15, globine 50 cm, premera 30 cm
</t>
  </si>
  <si>
    <t>61 216</t>
  </si>
  <si>
    <t>Dobava in vgraditev stebrička za prometni znak iz vroče cinkane jeklene cevi s premerom 64 mm, dolge 3000 mm</t>
  </si>
  <si>
    <t>61 412</t>
  </si>
  <si>
    <t xml:space="preserve">Dobava in pritrditev trikotnega prometnega znaka, podloga iz vroče cinkane jeklene pločevine, znak z odsevno folijo 1. vrste, dolžina stranice a = 900 mm
</t>
  </si>
  <si>
    <t>61 612</t>
  </si>
  <si>
    <t xml:space="preserve">Dobava in pritrditev okroglega prometnega znaka, podloga iz vroče cinkane jeklene pločevine, znak z odsevno folijo 1. vrste, premera 600 mm
</t>
  </si>
  <si>
    <t>61 724</t>
  </si>
  <si>
    <t xml:space="preserve">Dobava in pritrditev prometnega znaka, podloga iz aluminijaste pločevine, znak z modro barvo-folijo 1 vrste, velikost od 0,41 do 0,70 m2
</t>
  </si>
  <si>
    <t>6.2  Označbe na voziščih</t>
  </si>
  <si>
    <t>62 111</t>
  </si>
  <si>
    <t xml:space="preserve">Izdelava tankoslojne vzdolžne označbe na vozišču z enokomponentno belo barvo, vključno 250 g/m2 posipa z drobci / kroglicami stekla, strojno, debelina plasti suhe snovi 200 µm, širina črte 10 cm
</t>
  </si>
  <si>
    <t>62 112</t>
  </si>
  <si>
    <t xml:space="preserve">Izdelava tankoslojne vzdolžne označbe na vozišču z enokomponentno belo barvo, vključno 250 g/m2 posipa z drobci / kroglicami stekla, strojno, debelina plasti suhe snovi 200 µm, širina črte 12 cm
</t>
  </si>
  <si>
    <t>62 113</t>
  </si>
  <si>
    <t xml:space="preserve">Izdelava tankoslojne vzdolžne označbe na vozišču z enokomponentno belo barvo, vključno 250 g/m2 posipa z drobci / kroglicami stekla, strojno, debelina plasti suhe snovi 200 µm, širina črte 15 cm
</t>
  </si>
  <si>
    <t>62 116</t>
  </si>
  <si>
    <t xml:space="preserve">Izdelava tankoslojne vzdolžne označbe na vozišču z enokomponentno belo barvo, vključno 250 g/m2 posipa z drobci / kroglicami stekla, strojno, debelina plasti suhe snovi 200 µm, širina črte 30 cm
</t>
  </si>
  <si>
    <t>62 119</t>
  </si>
  <si>
    <r>
      <rPr>
        <sz val="10"/>
        <color theme="1"/>
        <rFont val="Calibri"/>
        <charset val="238"/>
      </rPr>
      <t xml:space="preserve">Izdelava tankoslojne vzdolžne označbe na vozišču z enokomponentno </t>
    </r>
    <r>
      <rPr>
        <b/>
        <sz val="10"/>
        <rFont val="Calibri"/>
        <charset val="238"/>
      </rPr>
      <t>rdečo</t>
    </r>
    <r>
      <rPr>
        <sz val="10"/>
        <color theme="1"/>
        <rFont val="Calibri"/>
        <charset val="238"/>
      </rPr>
      <t xml:space="preserve"> barvo, vključno 250 g/m2 posipa z drobci / kroglicami stekla, strojno, debelina plasti suhe snovi 200 µm, širina črte 20 cm
( 5233 )
</t>
    </r>
  </si>
  <si>
    <t>62 163</t>
  </si>
  <si>
    <t xml:space="preserve">Izdelava tankoslojne prečne in ostalih označb na vozišču z enokomponentno belo barvo, vključno 250 g/m2 posipa z drobci / kroglicami stekla, strojno, debelina plasti suhe snovi 250 µm, širina črte 50 cm
</t>
  </si>
  <si>
    <t>62 168</t>
  </si>
  <si>
    <t>Izdelava tankoslojne prečne in ostalih označb na vozišču z enokomponentno belo barvo, vključno 250 g/m2 posipa z drobci / kroglicami stekla, strojno, debelina plasti suhe snovi 250 µm, površina označbe nad 1,5 m2</t>
  </si>
  <si>
    <t>62 185</t>
  </si>
  <si>
    <t>Izdelava tankoslojne prečne in ostalih označb na vozišču z enokomponentno belo barvo, vključno 250 g/m2 posipa z drobci / kroglicami stekla, strojno, debelina plasti suhe snovi 400 µm, površina označbe do 0,5 m2</t>
  </si>
  <si>
    <t>62 221</t>
  </si>
  <si>
    <t>Izdelava tankoslojne prečne in ostalih označb na vozišču z enokomponentno rumeno barvo, vključno 250 g/m2 posipa z drobci / kroglicami stekla, strojno, debelina plasti suhe snovi 200 µm, površina označbe do 0,5 m2</t>
  </si>
  <si>
    <t>SKUPAJ OPREMA CEST:</t>
  </si>
  <si>
    <t>7.  CESTNA RAZSVETLJAVA</t>
  </si>
  <si>
    <t>7.1  Cestna razsvetljava</t>
  </si>
  <si>
    <t>Odstranitev starega droga in odvoz na lastno deponijo</t>
  </si>
  <si>
    <t>m</t>
  </si>
  <si>
    <t>Izdelava 1 (1x1) kabelske kanalizacije za cestno razsvetljavo iz PVC cevi 110/103,6mm v terenu 3.-5. ktg., globine 0,8m, zasip s tamponskim materialom, z utrjevanjem v slojih po 20cm, nakladanje in odvoz izkopanega materiala, čiščenje trase, po trasi cevovoda položen opozorilni trak JR</t>
  </si>
  <si>
    <t>Izdelava kabelskega jaška za cestno razsvetljavo iz betonske cevi f60cm v terenu 3.ktg., jašek opremljen z LTŽ  pokrovom,  pokrov 25t, kompletno z zemeljskimi in gradbenimi deli.</t>
  </si>
  <si>
    <t>Izdelava temelja iz betonske cevi f30cm, komplet s postavitvijo vročecinkanega droga višine 10 m, vključno z zemeljskimi in gradbenimi deli ter priključno sponko in priključkom valjanca</t>
  </si>
  <si>
    <t>Dobava in montaža cestne svetilke v IP66 z ravnim steklom in VTNa sijalko moči 100W, z univerzalnim natikom na drog, material okvirja je iz tlačno ulitega aluminija polakiran z zaščino metalizirano barvo, razred svetilnosti G4-G6 (omejitev bleščanja)</t>
  </si>
  <si>
    <t>Premontaža obstoječih cestnih svetilk iz starih na nove drogove.</t>
  </si>
  <si>
    <t>Dobava in montaža elektronske redukcijske dušilke z možnostjo redukcije do 60 % in astronomsko uro</t>
  </si>
  <si>
    <t>Dobava in polaganje kabla NAYY-0 4x16+2,5mm2 v cev</t>
  </si>
  <si>
    <t>Dobava in polaganje vročecinkanega valjanca FeZn 25x4mm.</t>
  </si>
  <si>
    <t>Navezava na obstoječi drog CR</t>
  </si>
  <si>
    <t>Izvedba električnih in svetlobno tehničnih meritev (svetlost in osvetljenost) ter izdelava merilnega protokola</t>
  </si>
  <si>
    <t>SKUPAJ CESTNA RAZSVETLJAVA:</t>
  </si>
  <si>
    <t>8.   TUJE STORITVE</t>
  </si>
  <si>
    <t>70 001</t>
  </si>
  <si>
    <t>Prestavitev telefonske govorilnice</t>
  </si>
  <si>
    <t>70 002</t>
  </si>
  <si>
    <t>Prestavitev klopce</t>
  </si>
  <si>
    <t>70 003</t>
  </si>
  <si>
    <t>Prestavitev kovinski omaric</t>
  </si>
  <si>
    <t>8.2  Elektroenergetski vodi</t>
  </si>
  <si>
    <t>72 111</t>
  </si>
  <si>
    <t>ocena
m1</t>
  </si>
  <si>
    <t>Zaščita oz. prestavitev elektroenergetskega voda nizke napetosti (izkop voda, zaščitna cev, zasip)</t>
  </si>
  <si>
    <t>8.3  Telekomunikacijske naprave</t>
  </si>
  <si>
    <t>73 131</t>
  </si>
  <si>
    <t>Zaščita oz. prestavitev vkopanega kabelskega TK voda po navodilih upravljalca(izkop voda, prestavitev, zaščitna cev, zasip)</t>
  </si>
  <si>
    <t>73 411</t>
  </si>
  <si>
    <t xml:space="preserve">Izdelava jaška za kabelsko kanalizacijo iz cementnega betona (po načrtu), notranje izmere 60/60/60 cm, vključno z dobavo LTŽ pokrova
</t>
  </si>
  <si>
    <t>8.6  Vodovodi</t>
  </si>
  <si>
    <t>76 111</t>
  </si>
  <si>
    <t>Obnova vodovoda (izkop voda, prestavitev, zaščitna cev, zasip,...)</t>
  </si>
  <si>
    <t>8.7  Plinovodi</t>
  </si>
  <si>
    <t>77 111</t>
  </si>
  <si>
    <t>Zaščita oz. prestavitev plinovoda (izkop voda, zaščitna cev, zasip)</t>
  </si>
  <si>
    <t>8.9  Preizkusi, nadzor in tehnična dokumentacija</t>
  </si>
  <si>
    <t>79 311</t>
  </si>
  <si>
    <t>ur</t>
  </si>
  <si>
    <t>Projektantski nadzor</t>
  </si>
  <si>
    <t>79 351</t>
  </si>
  <si>
    <t>Geotehnični nadzor</t>
  </si>
  <si>
    <t>79 514</t>
  </si>
  <si>
    <t>Izdelava geodetskega posnetka in projektne dokumentacije za projekt izvedenih gradbenih del</t>
  </si>
  <si>
    <t>SKUPAJ TUJE STORITVE: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</si>
</sst>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#,##0.00\ &quot;€&quot;"/>
    <numFmt numFmtId="177" formatCode="_ * #,##0_ ;_ * \-#,##0_ ;_ * &quot;-&quot;_ ;_ @_ "/>
    <numFmt numFmtId="178" formatCode="_ * #,##0.00_ ;_ * \-#,##0.00_ ;_ * &quot;-&quot;??_ ;_ @_ "/>
    <numFmt numFmtId="44" formatCode="_(&quot;$&quot;* #,##0.00_);_(&quot;$&quot;* \(#,##0.00\);_(&quot;$&quot;* &quot;-&quot;??_);_(@_)"/>
  </numFmts>
  <fonts count="43">
    <font>
      <sz val="11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10"/>
      <color rgb="FF3F3F3F"/>
      <name val="Calibri"/>
      <charset val="238"/>
      <scheme val="minor"/>
    </font>
    <font>
      <b/>
      <sz val="12"/>
      <color theme="1"/>
      <name val="Calibri"/>
      <charset val="238"/>
      <scheme val="minor"/>
    </font>
    <font>
      <b/>
      <i/>
      <sz val="11"/>
      <color theme="1"/>
      <name val="Calibri"/>
      <charset val="238"/>
      <scheme val="minor"/>
    </font>
    <font>
      <b/>
      <i/>
      <sz val="8"/>
      <color rgb="FFFF0000"/>
      <name val="Calibri"/>
      <charset val="238"/>
      <scheme val="minor"/>
    </font>
    <font>
      <sz val="8"/>
      <color rgb="FFFF0000"/>
      <name val="Calibri"/>
      <charset val="238"/>
      <scheme val="minor"/>
    </font>
    <font>
      <b/>
      <sz val="8"/>
      <color rgb="FFFF0000"/>
      <name val="Calibri"/>
      <charset val="238"/>
      <scheme val="minor"/>
    </font>
    <font>
      <sz val="10"/>
      <color rgb="FFFF0000"/>
      <name val="Calibri"/>
      <charset val="238"/>
      <scheme val="minor"/>
    </font>
    <font>
      <sz val="10"/>
      <name val="Calibri"/>
      <family val="1"/>
      <charset val="238"/>
      <scheme val="minor"/>
    </font>
    <font>
      <sz val="10"/>
      <name val="Calibri"/>
      <charset val="238"/>
      <scheme val="minor"/>
    </font>
    <font>
      <b/>
      <sz val="10"/>
      <color theme="1"/>
      <name val="Calibri"/>
      <charset val="238"/>
      <scheme val="minor"/>
    </font>
    <font>
      <b/>
      <sz val="10"/>
      <name val="Calibri"/>
      <charset val="238"/>
      <scheme val="minor"/>
    </font>
    <font>
      <b/>
      <sz val="12"/>
      <name val="Calibri"/>
      <charset val="238"/>
      <scheme val="minor"/>
    </font>
    <font>
      <b/>
      <sz val="10"/>
      <color rgb="FFFF0000"/>
      <name val="Calibri"/>
      <charset val="238"/>
      <scheme val="minor"/>
    </font>
    <font>
      <b/>
      <sz val="10"/>
      <color rgb="FF00B050"/>
      <name val="Calibri"/>
      <charset val="238"/>
      <scheme val="minor"/>
    </font>
    <font>
      <sz val="8"/>
      <name val="Calibri"/>
      <charset val="238"/>
      <scheme val="minor"/>
    </font>
    <font>
      <b/>
      <sz val="10"/>
      <color theme="6" tint="-0.249977111117893"/>
      <name val="Calibri"/>
      <charset val="238"/>
      <scheme val="minor"/>
    </font>
    <font>
      <b/>
      <sz val="10"/>
      <color rgb="FF92D050"/>
      <name val="Calibri"/>
      <charset val="238"/>
      <scheme val="minor"/>
    </font>
    <font>
      <b/>
      <sz val="12"/>
      <name val="Arial CE"/>
      <charset val="238"/>
    </font>
    <font>
      <b/>
      <sz val="12"/>
      <name val="Arial CE"/>
      <charset val="238"/>
    </font>
    <font>
      <sz val="11"/>
      <name val="Calibri"/>
      <charset val="238"/>
      <scheme val="minor"/>
    </font>
    <font>
      <b/>
      <sz val="11"/>
      <color rgb="FFFF0000"/>
      <name val="Calibri"/>
      <charset val="238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238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5" fillId="24" borderId="0" applyNumberFormat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7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1" fillId="32" borderId="17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44" borderId="15" applyNumberFormat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37" borderId="1" applyNumberFormat="0" applyAlignment="0" applyProtection="0"/>
    <xf numFmtId="0" fontId="25" fillId="17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</cellStyleXfs>
  <cellXfs count="167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 wrapText="1"/>
    </xf>
    <xf numFmtId="0" fontId="1" fillId="0" borderId="0" xfId="0" applyFont="1"/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wrapText="1"/>
    </xf>
    <xf numFmtId="0" fontId="2" fillId="2" borderId="1" xfId="24" applyFont="1" applyFill="1" applyAlignment="1">
      <alignment horizontal="center" vertical="center" wrapText="1"/>
    </xf>
    <xf numFmtId="4" fontId="2" fillId="2" borderId="1" xfId="24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24" applyFont="1" applyFill="1" applyBorder="1" applyAlignment="1">
      <alignment horizontal="center" wrapText="1"/>
    </xf>
    <xf numFmtId="0" fontId="2" fillId="0" borderId="2" xfId="24" applyFont="1" applyFill="1" applyBorder="1" applyAlignment="1">
      <alignment horizontal="left" wrapText="1"/>
    </xf>
    <xf numFmtId="4" fontId="2" fillId="0" borderId="2" xfId="24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wrapText="1"/>
    </xf>
    <xf numFmtId="2" fontId="5" fillId="3" borderId="5" xfId="0" applyNumberFormat="1" applyFont="1" applyFill="1" applyBorder="1" applyAlignment="1">
      <alignment horizontal="center" wrapText="1"/>
    </xf>
    <xf numFmtId="2" fontId="5" fillId="3" borderId="6" xfId="0" applyNumberFormat="1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4" fontId="1" fillId="3" borderId="8" xfId="0" applyNumberFormat="1" applyFont="1" applyFill="1" applyBorder="1" applyAlignment="1">
      <alignment horizontal="center" vertical="top" wrapText="1"/>
    </xf>
    <xf numFmtId="4" fontId="3" fillId="3" borderId="8" xfId="0" applyNumberFormat="1" applyFont="1" applyFill="1" applyBorder="1" applyAlignment="1">
      <alignment horizontal="right" vertical="top" wrapText="1"/>
    </xf>
    <xf numFmtId="4" fontId="3" fillId="3" borderId="9" xfId="0" applyNumberFormat="1" applyFont="1" applyFill="1" applyBorder="1" applyAlignment="1">
      <alignment horizontal="right" vertical="top" wrapText="1"/>
    </xf>
    <xf numFmtId="2" fontId="8" fillId="2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top"/>
    </xf>
    <xf numFmtId="4" fontId="9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vertical="top"/>
    </xf>
    <xf numFmtId="1" fontId="9" fillId="0" borderId="0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 vertical="top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4" fontId="6" fillId="0" borderId="0" xfId="0" applyNumberFormat="1" applyFont="1" applyAlignment="1">
      <alignment horizontal="center" vertical="top" wrapText="1"/>
    </xf>
    <xf numFmtId="4" fontId="10" fillId="0" borderId="0" xfId="0" applyNumberFormat="1" applyFont="1" applyAlignment="1">
      <alignment horizontal="center" vertical="top" wrapText="1"/>
    </xf>
    <xf numFmtId="2" fontId="11" fillId="0" borderId="0" xfId="0" applyNumberFormat="1" applyFont="1" applyAlignment="1">
      <alignment vertical="top"/>
    </xf>
    <xf numFmtId="4" fontId="12" fillId="2" borderId="1" xfId="24" applyNumberFormat="1" applyFont="1" applyFill="1" applyAlignment="1">
      <alignment horizontal="center" vertical="center" wrapText="1"/>
    </xf>
    <xf numFmtId="4" fontId="12" fillId="0" borderId="2" xfId="24" applyNumberFormat="1" applyFont="1" applyFill="1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top" wrapText="1"/>
    </xf>
    <xf numFmtId="4" fontId="10" fillId="3" borderId="8" xfId="0" applyNumberFormat="1" applyFont="1" applyFill="1" applyBorder="1" applyAlignment="1">
      <alignment horizontal="center" vertical="top" wrapText="1"/>
    </xf>
    <xf numFmtId="2" fontId="14" fillId="2" borderId="0" xfId="0" applyNumberFormat="1" applyFont="1" applyFill="1" applyAlignment="1">
      <alignment vertical="center"/>
    </xf>
    <xf numFmtId="2" fontId="11" fillId="0" borderId="0" xfId="0" applyNumberFormat="1" applyFont="1" applyFill="1" applyAlignment="1">
      <alignment vertical="top"/>
    </xf>
    <xf numFmtId="0" fontId="10" fillId="0" borderId="0" xfId="0" applyFont="1"/>
    <xf numFmtId="2" fontId="11" fillId="0" borderId="10" xfId="0" applyNumberFormat="1" applyFont="1" applyBorder="1" applyAlignment="1">
      <alignment vertical="top"/>
    </xf>
    <xf numFmtId="4" fontId="1" fillId="0" borderId="3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49" fontId="10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2" fontId="14" fillId="2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top"/>
    </xf>
    <xf numFmtId="2" fontId="15" fillId="4" borderId="10" xfId="0" applyNumberFormat="1" applyFont="1" applyFill="1" applyBorder="1" applyAlignment="1">
      <alignment vertical="top"/>
    </xf>
    <xf numFmtId="2" fontId="11" fillId="5" borderId="10" xfId="0" applyNumberFormat="1" applyFont="1" applyFill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2" fontId="11" fillId="6" borderId="10" xfId="0" applyNumberFormat="1" applyFont="1" applyFill="1" applyBorder="1" applyAlignment="1">
      <alignment vertical="top"/>
    </xf>
    <xf numFmtId="2" fontId="15" fillId="6" borderId="10" xfId="0" applyNumberFormat="1" applyFont="1" applyFill="1" applyBorder="1" applyAlignment="1">
      <alignment vertical="top"/>
    </xf>
    <xf numFmtId="2" fontId="11" fillId="7" borderId="10" xfId="0" applyNumberFormat="1" applyFont="1" applyFill="1" applyBorder="1" applyAlignment="1">
      <alignment vertical="top"/>
    </xf>
    <xf numFmtId="49" fontId="11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" fontId="6" fillId="0" borderId="0" xfId="0" applyNumberFormat="1" applyFont="1" applyFill="1" applyAlignment="1">
      <alignment horizontal="center" vertical="top" wrapText="1"/>
    </xf>
    <xf numFmtId="49" fontId="11" fillId="0" borderId="0" xfId="0" applyNumberFormat="1" applyFont="1" applyFill="1" applyAlignment="1">
      <alignment horizontal="left" wrapText="1"/>
    </xf>
    <xf numFmtId="2" fontId="7" fillId="0" borderId="0" xfId="0" applyNumberFormat="1" applyFont="1" applyFill="1" applyAlignment="1">
      <alignment horizontal="center" wrapText="1"/>
    </xf>
    <xf numFmtId="2" fontId="15" fillId="7" borderId="0" xfId="0" applyNumberFormat="1" applyFont="1" applyFill="1" applyAlignment="1">
      <alignment vertical="top"/>
    </xf>
    <xf numFmtId="2" fontId="15" fillId="8" borderId="0" xfId="0" applyNumberFormat="1" applyFont="1" applyFill="1" applyAlignment="1">
      <alignment vertical="top"/>
    </xf>
    <xf numFmtId="2" fontId="11" fillId="4" borderId="0" xfId="0" applyNumberFormat="1" applyFont="1" applyFill="1" applyAlignment="1">
      <alignment vertical="top"/>
    </xf>
    <xf numFmtId="2" fontId="15" fillId="9" borderId="0" xfId="0" applyNumberFormat="1" applyFont="1" applyFill="1" applyAlignment="1">
      <alignment vertical="top"/>
    </xf>
    <xf numFmtId="2" fontId="11" fillId="9" borderId="0" xfId="0" applyNumberFormat="1" applyFont="1" applyFill="1" applyAlignment="1">
      <alignment vertical="top"/>
    </xf>
    <xf numFmtId="2" fontId="11" fillId="10" borderId="0" xfId="0" applyNumberFormat="1" applyFont="1" applyFill="1" applyAlignment="1">
      <alignment vertical="top"/>
    </xf>
    <xf numFmtId="2" fontId="11" fillId="6" borderId="0" xfId="0" applyNumberFormat="1" applyFont="1" applyFill="1" applyAlignment="1">
      <alignment vertical="top"/>
    </xf>
    <xf numFmtId="2" fontId="15" fillId="6" borderId="0" xfId="0" applyNumberFormat="1" applyFont="1" applyFill="1" applyAlignment="1">
      <alignment vertical="top"/>
    </xf>
    <xf numFmtId="2" fontId="11" fillId="7" borderId="0" xfId="0" applyNumberFormat="1" applyFont="1" applyFill="1" applyAlignment="1">
      <alignment vertical="top"/>
    </xf>
    <xf numFmtId="2" fontId="11" fillId="11" borderId="0" xfId="0" applyNumberFormat="1" applyFont="1" applyFill="1" applyAlignment="1">
      <alignment vertical="top"/>
    </xf>
    <xf numFmtId="4" fontId="16" fillId="0" borderId="0" xfId="0" applyNumberFormat="1" applyFont="1" applyAlignment="1">
      <alignment horizontal="center" vertical="top" wrapText="1"/>
    </xf>
    <xf numFmtId="2" fontId="17" fillId="11" borderId="0" xfId="0" applyNumberFormat="1" applyFont="1" applyFill="1" applyAlignment="1">
      <alignment vertical="top"/>
    </xf>
    <xf numFmtId="2" fontId="17" fillId="10" borderId="0" xfId="0" applyNumberFormat="1" applyFont="1" applyFill="1" applyAlignment="1">
      <alignment vertical="top"/>
    </xf>
    <xf numFmtId="2" fontId="17" fillId="4" borderId="0" xfId="0" applyNumberFormat="1" applyFont="1" applyFill="1" applyAlignment="1">
      <alignment vertical="top"/>
    </xf>
    <xf numFmtId="2" fontId="11" fillId="12" borderId="0" xfId="0" applyNumberFormat="1" applyFont="1" applyFill="1" applyAlignment="1">
      <alignment vertical="top"/>
    </xf>
    <xf numFmtId="0" fontId="1" fillId="0" borderId="0" xfId="0" applyFont="1" applyFill="1" applyProtection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top" wrapText="1"/>
    </xf>
    <xf numFmtId="4" fontId="1" fillId="0" borderId="0" xfId="0" applyNumberFormat="1" applyFont="1" applyAlignment="1" applyProtection="1">
      <alignment horizontal="center" vertical="top" wrapText="1"/>
    </xf>
    <xf numFmtId="0" fontId="1" fillId="0" borderId="0" xfId="0" applyFont="1" applyProtection="1"/>
    <xf numFmtId="2" fontId="1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left" wrapText="1"/>
    </xf>
    <xf numFmtId="0" fontId="2" fillId="2" borderId="1" xfId="24" applyFont="1" applyFill="1" applyAlignment="1" applyProtection="1">
      <alignment horizontal="center" vertical="center" wrapText="1"/>
    </xf>
    <xf numFmtId="4" fontId="2" fillId="2" borderId="1" xfId="24" applyNumberFormat="1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</xf>
    <xf numFmtId="0" fontId="2" fillId="0" borderId="2" xfId="24" applyFont="1" applyFill="1" applyBorder="1" applyAlignment="1" applyProtection="1">
      <alignment horizontal="center" wrapText="1"/>
    </xf>
    <xf numFmtId="0" fontId="2" fillId="0" borderId="2" xfId="24" applyFont="1" applyFill="1" applyBorder="1" applyAlignment="1" applyProtection="1">
      <alignment horizontal="left" wrapText="1"/>
    </xf>
    <xf numFmtId="4" fontId="2" fillId="0" borderId="2" xfId="24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Alignment="1" applyProtection="1">
      <alignment horizontal="left" vertical="top" wrapText="1"/>
    </xf>
    <xf numFmtId="4" fontId="6" fillId="0" borderId="0" xfId="0" applyNumberFormat="1" applyFont="1" applyAlignment="1" applyProtection="1">
      <alignment horizontal="center" vertical="top" wrapText="1"/>
    </xf>
    <xf numFmtId="49" fontId="4" fillId="3" borderId="4" xfId="0" applyNumberFormat="1" applyFont="1" applyFill="1" applyBorder="1" applyAlignment="1" applyProtection="1">
      <alignment horizontal="left" wrapText="1"/>
    </xf>
    <xf numFmtId="49" fontId="4" fillId="3" borderId="5" xfId="0" applyNumberFormat="1" applyFont="1" applyFill="1" applyBorder="1" applyAlignment="1" applyProtection="1">
      <alignment horizontal="left" wrapText="1"/>
    </xf>
    <xf numFmtId="2" fontId="5" fillId="3" borderId="5" xfId="0" applyNumberFormat="1" applyFont="1" applyFill="1" applyBorder="1" applyAlignment="1" applyProtection="1">
      <alignment horizontal="center" wrapText="1"/>
    </xf>
    <xf numFmtId="2" fontId="5" fillId="3" borderId="6" xfId="0" applyNumberFormat="1" applyFont="1" applyFill="1" applyBorder="1" applyAlignment="1" applyProtection="1">
      <alignment horizontal="center" wrapText="1"/>
    </xf>
    <xf numFmtId="49" fontId="1" fillId="0" borderId="3" xfId="0" applyNumberFormat="1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left" vertical="top" wrapText="1"/>
    </xf>
    <xf numFmtId="4" fontId="1" fillId="0" borderId="3" xfId="0" applyNumberFormat="1" applyFont="1" applyBorder="1" applyAlignment="1" applyProtection="1">
      <alignment horizontal="center" vertical="top" wrapText="1"/>
    </xf>
    <xf numFmtId="4" fontId="7" fillId="0" borderId="0" xfId="0" applyNumberFormat="1" applyFont="1" applyAlignment="1" applyProtection="1">
      <alignment horizontal="center" vertical="top" wrapText="1"/>
    </xf>
    <xf numFmtId="49" fontId="11" fillId="0" borderId="11" xfId="0" applyNumberFormat="1" applyFont="1" applyBorder="1" applyAlignment="1" applyProtection="1">
      <alignment horizontal="left" wrapText="1"/>
    </xf>
    <xf numFmtId="2" fontId="7" fillId="0" borderId="11" xfId="0" applyNumberFormat="1" applyFont="1" applyBorder="1" applyAlignment="1" applyProtection="1">
      <alignment horizontal="center" wrapText="1"/>
    </xf>
    <xf numFmtId="49" fontId="11" fillId="0" borderId="0" xfId="0" applyNumberFormat="1" applyFont="1" applyAlignment="1" applyProtection="1">
      <alignment horizontal="left" wrapText="1"/>
    </xf>
    <xf numFmtId="2" fontId="7" fillId="0" borderId="0" xfId="0" applyNumberFormat="1" applyFont="1" applyAlignment="1" applyProtection="1">
      <alignment horizontal="center" wrapText="1"/>
    </xf>
    <xf numFmtId="4" fontId="8" fillId="0" borderId="0" xfId="0" applyNumberFormat="1" applyFont="1" applyAlignment="1" applyProtection="1">
      <alignment horizontal="center" vertical="top" wrapText="1"/>
    </xf>
    <xf numFmtId="2" fontId="14" fillId="0" borderId="0" xfId="0" applyNumberFormat="1" applyFont="1" applyAlignment="1" applyProtection="1">
      <alignment horizontal="center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4" fontId="1" fillId="3" borderId="8" xfId="0" applyNumberFormat="1" applyFont="1" applyFill="1" applyBorder="1" applyAlignment="1" applyProtection="1">
      <alignment horizontal="center" vertical="top" wrapText="1"/>
    </xf>
    <xf numFmtId="4" fontId="3" fillId="3" borderId="8" xfId="0" applyNumberFormat="1" applyFont="1" applyFill="1" applyBorder="1" applyAlignment="1" applyProtection="1">
      <alignment horizontal="right" vertical="top" wrapText="1"/>
    </xf>
    <xf numFmtId="4" fontId="3" fillId="3" borderId="9" xfId="0" applyNumberFormat="1" applyFont="1" applyFill="1" applyBorder="1" applyAlignment="1" applyProtection="1">
      <alignment horizontal="right" vertical="top" wrapText="1"/>
    </xf>
    <xf numFmtId="2" fontId="14" fillId="2" borderId="0" xfId="0" applyNumberFormat="1" applyFont="1" applyFill="1" applyAlignment="1" applyProtection="1">
      <alignment vertical="center"/>
    </xf>
    <xf numFmtId="2" fontId="11" fillId="0" borderId="0" xfId="0" applyNumberFormat="1" applyFont="1" applyFill="1" applyAlignment="1" applyProtection="1">
      <alignment vertical="top"/>
    </xf>
    <xf numFmtId="2" fontId="18" fillId="12" borderId="0" xfId="0" applyNumberFormat="1" applyFont="1" applyFill="1" applyAlignment="1" applyProtection="1">
      <alignment vertical="top"/>
    </xf>
    <xf numFmtId="2" fontId="11" fillId="11" borderId="0" xfId="0" applyNumberFormat="1" applyFont="1" applyFill="1" applyAlignment="1" applyProtection="1">
      <alignment vertical="top"/>
    </xf>
    <xf numFmtId="2" fontId="15" fillId="10" borderId="0" xfId="0" applyNumberFormat="1" applyFont="1" applyFill="1" applyAlignment="1" applyProtection="1">
      <alignment vertical="top"/>
    </xf>
    <xf numFmtId="2" fontId="15" fillId="4" borderId="0" xfId="0" applyNumberFormat="1" applyFont="1" applyFill="1" applyAlignment="1" applyProtection="1">
      <alignment vertical="top"/>
    </xf>
    <xf numFmtId="2" fontId="14" fillId="10" borderId="0" xfId="0" applyNumberFormat="1" applyFont="1" applyFill="1" applyAlignment="1" applyProtection="1">
      <alignment vertical="top"/>
    </xf>
    <xf numFmtId="2" fontId="18" fillId="6" borderId="0" xfId="0" applyNumberFormat="1" applyFont="1" applyFill="1" applyAlignment="1" applyProtection="1">
      <alignment vertical="top"/>
    </xf>
    <xf numFmtId="2" fontId="18" fillId="7" borderId="0" xfId="0" applyNumberFormat="1" applyFont="1" applyFill="1" applyAlignment="1" applyProtection="1">
      <alignment vertical="top"/>
    </xf>
    <xf numFmtId="2" fontId="11" fillId="7" borderId="0" xfId="0" applyNumberFormat="1" applyFont="1" applyFill="1" applyAlignment="1" applyProtection="1">
      <alignment vertical="top"/>
    </xf>
    <xf numFmtId="2" fontId="18" fillId="4" borderId="0" xfId="0" applyNumberFormat="1" applyFont="1" applyFill="1" applyAlignment="1" applyProtection="1">
      <alignment vertical="top"/>
    </xf>
    <xf numFmtId="2" fontId="11" fillId="4" borderId="0" xfId="0" applyNumberFormat="1" applyFont="1" applyFill="1" applyAlignment="1" applyProtection="1">
      <alignment vertical="top"/>
    </xf>
    <xf numFmtId="2" fontId="15" fillId="6" borderId="0" xfId="0" applyNumberFormat="1" applyFont="1" applyFill="1" applyAlignment="1" applyProtection="1">
      <alignment vertical="top"/>
    </xf>
    <xf numFmtId="2" fontId="11" fillId="10" borderId="0" xfId="0" applyNumberFormat="1" applyFont="1" applyFill="1" applyAlignment="1" applyProtection="1">
      <alignment vertical="top"/>
    </xf>
    <xf numFmtId="2" fontId="11" fillId="9" borderId="0" xfId="0" applyNumberFormat="1" applyFont="1" applyFill="1" applyAlignment="1" applyProtection="1">
      <alignment vertical="top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/>
    <xf numFmtId="0" fontId="19" fillId="0" borderId="0" xfId="0" applyFont="1" applyFill="1"/>
    <xf numFmtId="0" fontId="0" fillId="0" borderId="4" xfId="0" applyFill="1" applyBorder="1"/>
    <xf numFmtId="0" fontId="0" fillId="0" borderId="5" xfId="0" applyFill="1" applyBorder="1"/>
    <xf numFmtId="176" fontId="0" fillId="0" borderId="6" xfId="0" applyNumberFormat="1" applyFill="1" applyBorder="1"/>
    <xf numFmtId="176" fontId="0" fillId="0" borderId="0" xfId="0" applyNumberFormat="1" applyFill="1"/>
    <xf numFmtId="0" fontId="0" fillId="0" borderId="5" xfId="0" applyFill="1" applyBorder="1"/>
    <xf numFmtId="176" fontId="0" fillId="0" borderId="6" xfId="0" applyNumberFormat="1" applyFill="1" applyBorder="1"/>
    <xf numFmtId="0" fontId="0" fillId="0" borderId="0" xfId="0" applyFill="1" applyAlignment="1">
      <alignment horizontal="right"/>
    </xf>
    <xf numFmtId="2" fontId="0" fillId="0" borderId="0" xfId="0" applyNumberFormat="1" applyFill="1"/>
    <xf numFmtId="0" fontId="20" fillId="0" borderId="4" xfId="0" applyFont="1" applyFill="1" applyBorder="1"/>
    <xf numFmtId="176" fontId="20" fillId="0" borderId="6" xfId="0" applyNumberFormat="1" applyFont="1" applyFill="1" applyBorder="1"/>
    <xf numFmtId="0" fontId="21" fillId="0" borderId="0" xfId="0" applyFont="1" applyFill="1" applyAlignment="1">
      <alignment horizontal="left"/>
    </xf>
    <xf numFmtId="2" fontId="22" fillId="0" borderId="12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quotePrefix="1">
      <alignment horizontal="left" vertical="top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1_preddela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_preddela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_preddela_1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1_preddela_1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_preddela_1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1_preddela_1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1_preddela_1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B9:I50"/>
  <sheetViews>
    <sheetView tabSelected="1" view="pageBreakPreview" zoomScale="85" zoomScaleNormal="85" zoomScaleSheetLayoutView="85" topLeftCell="B7" workbookViewId="0">
      <selection activeCell="K27" sqref="K27:K30"/>
    </sheetView>
  </sheetViews>
  <sheetFormatPr defaultColWidth="9" defaultRowHeight="15"/>
  <cols>
    <col min="1" max="1" width="2.85714285714286" style="150" customWidth="1"/>
    <col min="2" max="2" width="10.4285714285714" style="150" customWidth="1"/>
    <col min="3" max="4" width="9.14285714285714" style="150"/>
    <col min="5" max="5" width="8.28571428571429" style="150" customWidth="1"/>
    <col min="6" max="6" width="9.57142857142857" style="150" customWidth="1"/>
    <col min="7" max="7" width="3.28571428571429" style="150" customWidth="1"/>
    <col min="8" max="8" width="19.8571428571429" style="150" customWidth="1"/>
    <col min="9" max="9" width="7.28571428571429" style="150" customWidth="1"/>
    <col min="10" max="10" width="12.7142857142857" style="150" customWidth="1"/>
    <col min="11" max="262" width="9.14285714285714" style="150"/>
    <col min="263" max="263" width="7.42857142857143" style="150" customWidth="1"/>
    <col min="264" max="264" width="20.4285714285714" style="150" customWidth="1"/>
    <col min="265" max="265" width="17.1428571428571" style="150" customWidth="1"/>
    <col min="266" max="266" width="12.7142857142857" style="150" customWidth="1"/>
    <col min="267" max="518" width="9.14285714285714" style="150"/>
    <col min="519" max="519" width="7.42857142857143" style="150" customWidth="1"/>
    <col min="520" max="520" width="20.4285714285714" style="150" customWidth="1"/>
    <col min="521" max="521" width="17.1428571428571" style="150" customWidth="1"/>
    <col min="522" max="522" width="12.7142857142857" style="150" customWidth="1"/>
    <col min="523" max="774" width="9.14285714285714" style="150"/>
    <col min="775" max="775" width="7.42857142857143" style="150" customWidth="1"/>
    <col min="776" max="776" width="20.4285714285714" style="150" customWidth="1"/>
    <col min="777" max="777" width="17.1428571428571" style="150" customWidth="1"/>
    <col min="778" max="778" width="12.7142857142857" style="150" customWidth="1"/>
    <col min="779" max="1030" width="9.14285714285714" style="150"/>
    <col min="1031" max="1031" width="7.42857142857143" style="150" customWidth="1"/>
    <col min="1032" max="1032" width="20.4285714285714" style="150" customWidth="1"/>
    <col min="1033" max="1033" width="17.1428571428571" style="150" customWidth="1"/>
    <col min="1034" max="1034" width="12.7142857142857" style="150" customWidth="1"/>
    <col min="1035" max="1286" width="9.14285714285714" style="150"/>
    <col min="1287" max="1287" width="7.42857142857143" style="150" customWidth="1"/>
    <col min="1288" max="1288" width="20.4285714285714" style="150" customWidth="1"/>
    <col min="1289" max="1289" width="17.1428571428571" style="150" customWidth="1"/>
    <col min="1290" max="1290" width="12.7142857142857" style="150" customWidth="1"/>
    <col min="1291" max="1542" width="9.14285714285714" style="150"/>
    <col min="1543" max="1543" width="7.42857142857143" style="150" customWidth="1"/>
    <col min="1544" max="1544" width="20.4285714285714" style="150" customWidth="1"/>
    <col min="1545" max="1545" width="17.1428571428571" style="150" customWidth="1"/>
    <col min="1546" max="1546" width="12.7142857142857" style="150" customWidth="1"/>
    <col min="1547" max="1798" width="9.14285714285714" style="150"/>
    <col min="1799" max="1799" width="7.42857142857143" style="150" customWidth="1"/>
    <col min="1800" max="1800" width="20.4285714285714" style="150" customWidth="1"/>
    <col min="1801" max="1801" width="17.1428571428571" style="150" customWidth="1"/>
    <col min="1802" max="1802" width="12.7142857142857" style="150" customWidth="1"/>
    <col min="1803" max="2054" width="9.14285714285714" style="150"/>
    <col min="2055" max="2055" width="7.42857142857143" style="150" customWidth="1"/>
    <col min="2056" max="2056" width="20.4285714285714" style="150" customWidth="1"/>
    <col min="2057" max="2057" width="17.1428571428571" style="150" customWidth="1"/>
    <col min="2058" max="2058" width="12.7142857142857" style="150" customWidth="1"/>
    <col min="2059" max="2310" width="9.14285714285714" style="150"/>
    <col min="2311" max="2311" width="7.42857142857143" style="150" customWidth="1"/>
    <col min="2312" max="2312" width="20.4285714285714" style="150" customWidth="1"/>
    <col min="2313" max="2313" width="17.1428571428571" style="150" customWidth="1"/>
    <col min="2314" max="2314" width="12.7142857142857" style="150" customWidth="1"/>
    <col min="2315" max="2566" width="9.14285714285714" style="150"/>
    <col min="2567" max="2567" width="7.42857142857143" style="150" customWidth="1"/>
    <col min="2568" max="2568" width="20.4285714285714" style="150" customWidth="1"/>
    <col min="2569" max="2569" width="17.1428571428571" style="150" customWidth="1"/>
    <col min="2570" max="2570" width="12.7142857142857" style="150" customWidth="1"/>
    <col min="2571" max="2822" width="9.14285714285714" style="150"/>
    <col min="2823" max="2823" width="7.42857142857143" style="150" customWidth="1"/>
    <col min="2824" max="2824" width="20.4285714285714" style="150" customWidth="1"/>
    <col min="2825" max="2825" width="17.1428571428571" style="150" customWidth="1"/>
    <col min="2826" max="2826" width="12.7142857142857" style="150" customWidth="1"/>
    <col min="2827" max="3078" width="9.14285714285714" style="150"/>
    <col min="3079" max="3079" width="7.42857142857143" style="150" customWidth="1"/>
    <col min="3080" max="3080" width="20.4285714285714" style="150" customWidth="1"/>
    <col min="3081" max="3081" width="17.1428571428571" style="150" customWidth="1"/>
    <col min="3082" max="3082" width="12.7142857142857" style="150" customWidth="1"/>
    <col min="3083" max="3334" width="9.14285714285714" style="150"/>
    <col min="3335" max="3335" width="7.42857142857143" style="150" customWidth="1"/>
    <col min="3336" max="3336" width="20.4285714285714" style="150" customWidth="1"/>
    <col min="3337" max="3337" width="17.1428571428571" style="150" customWidth="1"/>
    <col min="3338" max="3338" width="12.7142857142857" style="150" customWidth="1"/>
    <col min="3339" max="3590" width="9.14285714285714" style="150"/>
    <col min="3591" max="3591" width="7.42857142857143" style="150" customWidth="1"/>
    <col min="3592" max="3592" width="20.4285714285714" style="150" customWidth="1"/>
    <col min="3593" max="3593" width="17.1428571428571" style="150" customWidth="1"/>
    <col min="3594" max="3594" width="12.7142857142857" style="150" customWidth="1"/>
    <col min="3595" max="3846" width="9.14285714285714" style="150"/>
    <col min="3847" max="3847" width="7.42857142857143" style="150" customWidth="1"/>
    <col min="3848" max="3848" width="20.4285714285714" style="150" customWidth="1"/>
    <col min="3849" max="3849" width="17.1428571428571" style="150" customWidth="1"/>
    <col min="3850" max="3850" width="12.7142857142857" style="150" customWidth="1"/>
    <col min="3851" max="4102" width="9.14285714285714" style="150"/>
    <col min="4103" max="4103" width="7.42857142857143" style="150" customWidth="1"/>
    <col min="4104" max="4104" width="20.4285714285714" style="150" customWidth="1"/>
    <col min="4105" max="4105" width="17.1428571428571" style="150" customWidth="1"/>
    <col min="4106" max="4106" width="12.7142857142857" style="150" customWidth="1"/>
    <col min="4107" max="4358" width="9.14285714285714" style="150"/>
    <col min="4359" max="4359" width="7.42857142857143" style="150" customWidth="1"/>
    <col min="4360" max="4360" width="20.4285714285714" style="150" customWidth="1"/>
    <col min="4361" max="4361" width="17.1428571428571" style="150" customWidth="1"/>
    <col min="4362" max="4362" width="12.7142857142857" style="150" customWidth="1"/>
    <col min="4363" max="4614" width="9.14285714285714" style="150"/>
    <col min="4615" max="4615" width="7.42857142857143" style="150" customWidth="1"/>
    <col min="4616" max="4616" width="20.4285714285714" style="150" customWidth="1"/>
    <col min="4617" max="4617" width="17.1428571428571" style="150" customWidth="1"/>
    <col min="4618" max="4618" width="12.7142857142857" style="150" customWidth="1"/>
    <col min="4619" max="4870" width="9.14285714285714" style="150"/>
    <col min="4871" max="4871" width="7.42857142857143" style="150" customWidth="1"/>
    <col min="4872" max="4872" width="20.4285714285714" style="150" customWidth="1"/>
    <col min="4873" max="4873" width="17.1428571428571" style="150" customWidth="1"/>
    <col min="4874" max="4874" width="12.7142857142857" style="150" customWidth="1"/>
    <col min="4875" max="5126" width="9.14285714285714" style="150"/>
    <col min="5127" max="5127" width="7.42857142857143" style="150" customWidth="1"/>
    <col min="5128" max="5128" width="20.4285714285714" style="150" customWidth="1"/>
    <col min="5129" max="5129" width="17.1428571428571" style="150" customWidth="1"/>
    <col min="5130" max="5130" width="12.7142857142857" style="150" customWidth="1"/>
    <col min="5131" max="5382" width="9.14285714285714" style="150"/>
    <col min="5383" max="5383" width="7.42857142857143" style="150" customWidth="1"/>
    <col min="5384" max="5384" width="20.4285714285714" style="150" customWidth="1"/>
    <col min="5385" max="5385" width="17.1428571428571" style="150" customWidth="1"/>
    <col min="5386" max="5386" width="12.7142857142857" style="150" customWidth="1"/>
    <col min="5387" max="5638" width="9.14285714285714" style="150"/>
    <col min="5639" max="5639" width="7.42857142857143" style="150" customWidth="1"/>
    <col min="5640" max="5640" width="20.4285714285714" style="150" customWidth="1"/>
    <col min="5641" max="5641" width="17.1428571428571" style="150" customWidth="1"/>
    <col min="5642" max="5642" width="12.7142857142857" style="150" customWidth="1"/>
    <col min="5643" max="5894" width="9.14285714285714" style="150"/>
    <col min="5895" max="5895" width="7.42857142857143" style="150" customWidth="1"/>
    <col min="5896" max="5896" width="20.4285714285714" style="150" customWidth="1"/>
    <col min="5897" max="5897" width="17.1428571428571" style="150" customWidth="1"/>
    <col min="5898" max="5898" width="12.7142857142857" style="150" customWidth="1"/>
    <col min="5899" max="6150" width="9.14285714285714" style="150"/>
    <col min="6151" max="6151" width="7.42857142857143" style="150" customWidth="1"/>
    <col min="6152" max="6152" width="20.4285714285714" style="150" customWidth="1"/>
    <col min="6153" max="6153" width="17.1428571428571" style="150" customWidth="1"/>
    <col min="6154" max="6154" width="12.7142857142857" style="150" customWidth="1"/>
    <col min="6155" max="6406" width="9.14285714285714" style="150"/>
    <col min="6407" max="6407" width="7.42857142857143" style="150" customWidth="1"/>
    <col min="6408" max="6408" width="20.4285714285714" style="150" customWidth="1"/>
    <col min="6409" max="6409" width="17.1428571428571" style="150" customWidth="1"/>
    <col min="6410" max="6410" width="12.7142857142857" style="150" customWidth="1"/>
    <col min="6411" max="6662" width="9.14285714285714" style="150"/>
    <col min="6663" max="6663" width="7.42857142857143" style="150" customWidth="1"/>
    <col min="6664" max="6664" width="20.4285714285714" style="150" customWidth="1"/>
    <col min="6665" max="6665" width="17.1428571428571" style="150" customWidth="1"/>
    <col min="6666" max="6666" width="12.7142857142857" style="150" customWidth="1"/>
    <col min="6667" max="6918" width="9.14285714285714" style="150"/>
    <col min="6919" max="6919" width="7.42857142857143" style="150" customWidth="1"/>
    <col min="6920" max="6920" width="20.4285714285714" style="150" customWidth="1"/>
    <col min="6921" max="6921" width="17.1428571428571" style="150" customWidth="1"/>
    <col min="6922" max="6922" width="12.7142857142857" style="150" customWidth="1"/>
    <col min="6923" max="7174" width="9.14285714285714" style="150"/>
    <col min="7175" max="7175" width="7.42857142857143" style="150" customWidth="1"/>
    <col min="7176" max="7176" width="20.4285714285714" style="150" customWidth="1"/>
    <col min="7177" max="7177" width="17.1428571428571" style="150" customWidth="1"/>
    <col min="7178" max="7178" width="12.7142857142857" style="150" customWidth="1"/>
    <col min="7179" max="7430" width="9.14285714285714" style="150"/>
    <col min="7431" max="7431" width="7.42857142857143" style="150" customWidth="1"/>
    <col min="7432" max="7432" width="20.4285714285714" style="150" customWidth="1"/>
    <col min="7433" max="7433" width="17.1428571428571" style="150" customWidth="1"/>
    <col min="7434" max="7434" width="12.7142857142857" style="150" customWidth="1"/>
    <col min="7435" max="7686" width="9.14285714285714" style="150"/>
    <col min="7687" max="7687" width="7.42857142857143" style="150" customWidth="1"/>
    <col min="7688" max="7688" width="20.4285714285714" style="150" customWidth="1"/>
    <col min="7689" max="7689" width="17.1428571428571" style="150" customWidth="1"/>
    <col min="7690" max="7690" width="12.7142857142857" style="150" customWidth="1"/>
    <col min="7691" max="7942" width="9.14285714285714" style="150"/>
    <col min="7943" max="7943" width="7.42857142857143" style="150" customWidth="1"/>
    <col min="7944" max="7944" width="20.4285714285714" style="150" customWidth="1"/>
    <col min="7945" max="7945" width="17.1428571428571" style="150" customWidth="1"/>
    <col min="7946" max="7946" width="12.7142857142857" style="150" customWidth="1"/>
    <col min="7947" max="8198" width="9.14285714285714" style="150"/>
    <col min="8199" max="8199" width="7.42857142857143" style="150" customWidth="1"/>
    <col min="8200" max="8200" width="20.4285714285714" style="150" customWidth="1"/>
    <col min="8201" max="8201" width="17.1428571428571" style="150" customWidth="1"/>
    <col min="8202" max="8202" width="12.7142857142857" style="150" customWidth="1"/>
    <col min="8203" max="8454" width="9.14285714285714" style="150"/>
    <col min="8455" max="8455" width="7.42857142857143" style="150" customWidth="1"/>
    <col min="8456" max="8456" width="20.4285714285714" style="150" customWidth="1"/>
    <col min="8457" max="8457" width="17.1428571428571" style="150" customWidth="1"/>
    <col min="8458" max="8458" width="12.7142857142857" style="150" customWidth="1"/>
    <col min="8459" max="8710" width="9.14285714285714" style="150"/>
    <col min="8711" max="8711" width="7.42857142857143" style="150" customWidth="1"/>
    <col min="8712" max="8712" width="20.4285714285714" style="150" customWidth="1"/>
    <col min="8713" max="8713" width="17.1428571428571" style="150" customWidth="1"/>
    <col min="8714" max="8714" width="12.7142857142857" style="150" customWidth="1"/>
    <col min="8715" max="8966" width="9.14285714285714" style="150"/>
    <col min="8967" max="8967" width="7.42857142857143" style="150" customWidth="1"/>
    <col min="8968" max="8968" width="20.4285714285714" style="150" customWidth="1"/>
    <col min="8969" max="8969" width="17.1428571428571" style="150" customWidth="1"/>
    <col min="8970" max="8970" width="12.7142857142857" style="150" customWidth="1"/>
    <col min="8971" max="9222" width="9.14285714285714" style="150"/>
    <col min="9223" max="9223" width="7.42857142857143" style="150" customWidth="1"/>
    <col min="9224" max="9224" width="20.4285714285714" style="150" customWidth="1"/>
    <col min="9225" max="9225" width="17.1428571428571" style="150" customWidth="1"/>
    <col min="9226" max="9226" width="12.7142857142857" style="150" customWidth="1"/>
    <col min="9227" max="9478" width="9.14285714285714" style="150"/>
    <col min="9479" max="9479" width="7.42857142857143" style="150" customWidth="1"/>
    <col min="9480" max="9480" width="20.4285714285714" style="150" customWidth="1"/>
    <col min="9481" max="9481" width="17.1428571428571" style="150" customWidth="1"/>
    <col min="9482" max="9482" width="12.7142857142857" style="150" customWidth="1"/>
    <col min="9483" max="9734" width="9.14285714285714" style="150"/>
    <col min="9735" max="9735" width="7.42857142857143" style="150" customWidth="1"/>
    <col min="9736" max="9736" width="20.4285714285714" style="150" customWidth="1"/>
    <col min="9737" max="9737" width="17.1428571428571" style="150" customWidth="1"/>
    <col min="9738" max="9738" width="12.7142857142857" style="150" customWidth="1"/>
    <col min="9739" max="9990" width="9.14285714285714" style="150"/>
    <col min="9991" max="9991" width="7.42857142857143" style="150" customWidth="1"/>
    <col min="9992" max="9992" width="20.4285714285714" style="150" customWidth="1"/>
    <col min="9993" max="9993" width="17.1428571428571" style="150" customWidth="1"/>
    <col min="9994" max="9994" width="12.7142857142857" style="150" customWidth="1"/>
    <col min="9995" max="10246" width="9.14285714285714" style="150"/>
    <col min="10247" max="10247" width="7.42857142857143" style="150" customWidth="1"/>
    <col min="10248" max="10248" width="20.4285714285714" style="150" customWidth="1"/>
    <col min="10249" max="10249" width="17.1428571428571" style="150" customWidth="1"/>
    <col min="10250" max="10250" width="12.7142857142857" style="150" customWidth="1"/>
    <col min="10251" max="10502" width="9.14285714285714" style="150"/>
    <col min="10503" max="10503" width="7.42857142857143" style="150" customWidth="1"/>
    <col min="10504" max="10504" width="20.4285714285714" style="150" customWidth="1"/>
    <col min="10505" max="10505" width="17.1428571428571" style="150" customWidth="1"/>
    <col min="10506" max="10506" width="12.7142857142857" style="150" customWidth="1"/>
    <col min="10507" max="10758" width="9.14285714285714" style="150"/>
    <col min="10759" max="10759" width="7.42857142857143" style="150" customWidth="1"/>
    <col min="10760" max="10760" width="20.4285714285714" style="150" customWidth="1"/>
    <col min="10761" max="10761" width="17.1428571428571" style="150" customWidth="1"/>
    <col min="10762" max="10762" width="12.7142857142857" style="150" customWidth="1"/>
    <col min="10763" max="11014" width="9.14285714285714" style="150"/>
    <col min="11015" max="11015" width="7.42857142857143" style="150" customWidth="1"/>
    <col min="11016" max="11016" width="20.4285714285714" style="150" customWidth="1"/>
    <col min="11017" max="11017" width="17.1428571428571" style="150" customWidth="1"/>
    <col min="11018" max="11018" width="12.7142857142857" style="150" customWidth="1"/>
    <col min="11019" max="11270" width="9.14285714285714" style="150"/>
    <col min="11271" max="11271" width="7.42857142857143" style="150" customWidth="1"/>
    <col min="11272" max="11272" width="20.4285714285714" style="150" customWidth="1"/>
    <col min="11273" max="11273" width="17.1428571428571" style="150" customWidth="1"/>
    <col min="11274" max="11274" width="12.7142857142857" style="150" customWidth="1"/>
    <col min="11275" max="11526" width="9.14285714285714" style="150"/>
    <col min="11527" max="11527" width="7.42857142857143" style="150" customWidth="1"/>
    <col min="11528" max="11528" width="20.4285714285714" style="150" customWidth="1"/>
    <col min="11529" max="11529" width="17.1428571428571" style="150" customWidth="1"/>
    <col min="11530" max="11530" width="12.7142857142857" style="150" customWidth="1"/>
    <col min="11531" max="11782" width="9.14285714285714" style="150"/>
    <col min="11783" max="11783" width="7.42857142857143" style="150" customWidth="1"/>
    <col min="11784" max="11784" width="20.4285714285714" style="150" customWidth="1"/>
    <col min="11785" max="11785" width="17.1428571428571" style="150" customWidth="1"/>
    <col min="11786" max="11786" width="12.7142857142857" style="150" customWidth="1"/>
    <col min="11787" max="12038" width="9.14285714285714" style="150"/>
    <col min="12039" max="12039" width="7.42857142857143" style="150" customWidth="1"/>
    <col min="12040" max="12040" width="20.4285714285714" style="150" customWidth="1"/>
    <col min="12041" max="12041" width="17.1428571428571" style="150" customWidth="1"/>
    <col min="12042" max="12042" width="12.7142857142857" style="150" customWidth="1"/>
    <col min="12043" max="12294" width="9.14285714285714" style="150"/>
    <col min="12295" max="12295" width="7.42857142857143" style="150" customWidth="1"/>
    <col min="12296" max="12296" width="20.4285714285714" style="150" customWidth="1"/>
    <col min="12297" max="12297" width="17.1428571428571" style="150" customWidth="1"/>
    <col min="12298" max="12298" width="12.7142857142857" style="150" customWidth="1"/>
    <col min="12299" max="12550" width="9.14285714285714" style="150"/>
    <col min="12551" max="12551" width="7.42857142857143" style="150" customWidth="1"/>
    <col min="12552" max="12552" width="20.4285714285714" style="150" customWidth="1"/>
    <col min="12553" max="12553" width="17.1428571428571" style="150" customWidth="1"/>
    <col min="12554" max="12554" width="12.7142857142857" style="150" customWidth="1"/>
    <col min="12555" max="12806" width="9.14285714285714" style="150"/>
    <col min="12807" max="12807" width="7.42857142857143" style="150" customWidth="1"/>
    <col min="12808" max="12808" width="20.4285714285714" style="150" customWidth="1"/>
    <col min="12809" max="12809" width="17.1428571428571" style="150" customWidth="1"/>
    <col min="12810" max="12810" width="12.7142857142857" style="150" customWidth="1"/>
    <col min="12811" max="13062" width="9.14285714285714" style="150"/>
    <col min="13063" max="13063" width="7.42857142857143" style="150" customWidth="1"/>
    <col min="13064" max="13064" width="20.4285714285714" style="150" customWidth="1"/>
    <col min="13065" max="13065" width="17.1428571428571" style="150" customWidth="1"/>
    <col min="13066" max="13066" width="12.7142857142857" style="150" customWidth="1"/>
    <col min="13067" max="13318" width="9.14285714285714" style="150"/>
    <col min="13319" max="13319" width="7.42857142857143" style="150" customWidth="1"/>
    <col min="13320" max="13320" width="20.4285714285714" style="150" customWidth="1"/>
    <col min="13321" max="13321" width="17.1428571428571" style="150" customWidth="1"/>
    <col min="13322" max="13322" width="12.7142857142857" style="150" customWidth="1"/>
    <col min="13323" max="13574" width="9.14285714285714" style="150"/>
    <col min="13575" max="13575" width="7.42857142857143" style="150" customWidth="1"/>
    <col min="13576" max="13576" width="20.4285714285714" style="150" customWidth="1"/>
    <col min="13577" max="13577" width="17.1428571428571" style="150" customWidth="1"/>
    <col min="13578" max="13578" width="12.7142857142857" style="150" customWidth="1"/>
    <col min="13579" max="13830" width="9.14285714285714" style="150"/>
    <col min="13831" max="13831" width="7.42857142857143" style="150" customWidth="1"/>
    <col min="13832" max="13832" width="20.4285714285714" style="150" customWidth="1"/>
    <col min="13833" max="13833" width="17.1428571428571" style="150" customWidth="1"/>
    <col min="13834" max="13834" width="12.7142857142857" style="150" customWidth="1"/>
    <col min="13835" max="14086" width="9.14285714285714" style="150"/>
    <col min="14087" max="14087" width="7.42857142857143" style="150" customWidth="1"/>
    <col min="14088" max="14088" width="20.4285714285714" style="150" customWidth="1"/>
    <col min="14089" max="14089" width="17.1428571428571" style="150" customWidth="1"/>
    <col min="14090" max="14090" width="12.7142857142857" style="150" customWidth="1"/>
    <col min="14091" max="14342" width="9.14285714285714" style="150"/>
    <col min="14343" max="14343" width="7.42857142857143" style="150" customWidth="1"/>
    <col min="14344" max="14344" width="20.4285714285714" style="150" customWidth="1"/>
    <col min="14345" max="14345" width="17.1428571428571" style="150" customWidth="1"/>
    <col min="14346" max="14346" width="12.7142857142857" style="150" customWidth="1"/>
    <col min="14347" max="14598" width="9.14285714285714" style="150"/>
    <col min="14599" max="14599" width="7.42857142857143" style="150" customWidth="1"/>
    <col min="14600" max="14600" width="20.4285714285714" style="150" customWidth="1"/>
    <col min="14601" max="14601" width="17.1428571428571" style="150" customWidth="1"/>
    <col min="14602" max="14602" width="12.7142857142857" style="150" customWidth="1"/>
    <col min="14603" max="14854" width="9.14285714285714" style="150"/>
    <col min="14855" max="14855" width="7.42857142857143" style="150" customWidth="1"/>
    <col min="14856" max="14856" width="20.4285714285714" style="150" customWidth="1"/>
    <col min="14857" max="14857" width="17.1428571428571" style="150" customWidth="1"/>
    <col min="14858" max="14858" width="12.7142857142857" style="150" customWidth="1"/>
    <col min="14859" max="15110" width="9.14285714285714" style="150"/>
    <col min="15111" max="15111" width="7.42857142857143" style="150" customWidth="1"/>
    <col min="15112" max="15112" width="20.4285714285714" style="150" customWidth="1"/>
    <col min="15113" max="15113" width="17.1428571428571" style="150" customWidth="1"/>
    <col min="15114" max="15114" width="12.7142857142857" style="150" customWidth="1"/>
    <col min="15115" max="15366" width="9.14285714285714" style="150"/>
    <col min="15367" max="15367" width="7.42857142857143" style="150" customWidth="1"/>
    <col min="15368" max="15368" width="20.4285714285714" style="150" customWidth="1"/>
    <col min="15369" max="15369" width="17.1428571428571" style="150" customWidth="1"/>
    <col min="15370" max="15370" width="12.7142857142857" style="150" customWidth="1"/>
    <col min="15371" max="15622" width="9.14285714285714" style="150"/>
    <col min="15623" max="15623" width="7.42857142857143" style="150" customWidth="1"/>
    <col min="15624" max="15624" width="20.4285714285714" style="150" customWidth="1"/>
    <col min="15625" max="15625" width="17.1428571428571" style="150" customWidth="1"/>
    <col min="15626" max="15626" width="12.7142857142857" style="150" customWidth="1"/>
    <col min="15627" max="15878" width="9.14285714285714" style="150"/>
    <col min="15879" max="15879" width="7.42857142857143" style="150" customWidth="1"/>
    <col min="15880" max="15880" width="20.4285714285714" style="150" customWidth="1"/>
    <col min="15881" max="15881" width="17.1428571428571" style="150" customWidth="1"/>
    <col min="15882" max="15882" width="12.7142857142857" style="150" customWidth="1"/>
    <col min="15883" max="16134" width="9.14285714285714" style="150"/>
    <col min="16135" max="16135" width="7.42857142857143" style="150" customWidth="1"/>
    <col min="16136" max="16136" width="20.4285714285714" style="150" customWidth="1"/>
    <col min="16137" max="16137" width="17.1428571428571" style="150" customWidth="1"/>
    <col min="16138" max="16138" width="12.7142857142857" style="150" customWidth="1"/>
    <col min="16139" max="16384" width="9.14285714285714" style="150"/>
  </cols>
  <sheetData>
    <row r="9" spans="3:8">
      <c r="C9" s="150" t="s">
        <v>0</v>
      </c>
      <c r="E9" s="151" t="s">
        <v>1</v>
      </c>
      <c r="F9" s="151"/>
      <c r="G9" s="151"/>
      <c r="H9" s="151"/>
    </row>
    <row r="11" customHeight="1" spans="3:9">
      <c r="C11" s="150" t="s">
        <v>2</v>
      </c>
      <c r="D11" s="152" t="s">
        <v>3</v>
      </c>
      <c r="E11" s="152"/>
      <c r="F11" s="152"/>
      <c r="G11" s="152"/>
      <c r="H11" s="152"/>
      <c r="I11" s="152"/>
    </row>
    <row r="12" customHeight="1" spans="4:9">
      <c r="D12" s="153"/>
      <c r="E12" s="153"/>
      <c r="F12" s="153"/>
      <c r="G12" s="153"/>
      <c r="H12" s="153"/>
      <c r="I12" s="153"/>
    </row>
    <row r="13" spans="4:9">
      <c r="D13" s="153"/>
      <c r="E13" s="153"/>
      <c r="F13" s="153"/>
      <c r="G13" s="153"/>
      <c r="H13" s="153"/>
      <c r="I13" s="153"/>
    </row>
    <row r="14" spans="3:3">
      <c r="C14" s="150" t="s">
        <v>4</v>
      </c>
    </row>
    <row r="17" ht="15.75" spans="3:3">
      <c r="C17" s="154" t="s">
        <v>5</v>
      </c>
    </row>
    <row r="21" spans="3:8">
      <c r="C21" s="155" t="s">
        <v>6</v>
      </c>
      <c r="D21" s="156"/>
      <c r="E21" s="156"/>
      <c r="F21" s="156"/>
      <c r="G21" s="156"/>
      <c r="H21" s="157" t="str">
        <f>'1. PREDDELA'!F49</f>
        <v/>
      </c>
    </row>
    <row r="22" spans="8:8">
      <c r="H22" s="158"/>
    </row>
    <row r="23" spans="3:8">
      <c r="C23" s="155" t="s">
        <v>7</v>
      </c>
      <c r="D23" s="156"/>
      <c r="E23" s="156"/>
      <c r="F23" s="156"/>
      <c r="G23" s="156"/>
      <c r="H23" s="157" t="str">
        <f>'2. ZEMELJSKA DELA'!F25</f>
        <v/>
      </c>
    </row>
    <row r="24" spans="8:8">
      <c r="H24" s="158"/>
    </row>
    <row r="25" spans="3:8">
      <c r="C25" s="155" t="s">
        <v>8</v>
      </c>
      <c r="D25" s="156"/>
      <c r="E25" s="156"/>
      <c r="F25" s="156"/>
      <c r="G25" s="156"/>
      <c r="H25" s="157" t="str">
        <f>'3. VOZIŠČNE KONSTRUKCIJE'!F44</f>
        <v/>
      </c>
    </row>
    <row r="26" spans="8:8">
      <c r="H26" s="158"/>
    </row>
    <row r="27" spans="3:8">
      <c r="C27" s="155" t="s">
        <v>9</v>
      </c>
      <c r="D27" s="156"/>
      <c r="E27" s="156"/>
      <c r="F27" s="156"/>
      <c r="G27" s="156"/>
      <c r="H27" s="157" t="str">
        <f>'4. ODVODNJAVANJE'!F26</f>
        <v/>
      </c>
    </row>
    <row r="28" spans="8:8">
      <c r="H28" s="158"/>
    </row>
    <row r="29" spans="3:8">
      <c r="C29" s="155" t="s">
        <v>10</v>
      </c>
      <c r="D29" s="156"/>
      <c r="E29" s="156"/>
      <c r="F29" s="156"/>
      <c r="G29" s="156"/>
      <c r="H29" s="157">
        <f>'5. GRADBENA IN OBRTNIŠKA DELA'!F6</f>
        <v>0</v>
      </c>
    </row>
    <row r="30" spans="8:8">
      <c r="H30" s="158"/>
    </row>
    <row r="31" spans="3:8">
      <c r="C31" s="155" t="s">
        <v>11</v>
      </c>
      <c r="D31" s="156"/>
      <c r="E31" s="156"/>
      <c r="F31" s="156"/>
      <c r="G31" s="156"/>
      <c r="H31" s="157" t="str">
        <f>'6. OPREMA CEST'!F27</f>
        <v/>
      </c>
    </row>
    <row r="32" spans="8:8">
      <c r="H32" s="158"/>
    </row>
    <row r="33" spans="3:8">
      <c r="C33" s="155" t="s">
        <v>12</v>
      </c>
      <c r="D33" s="156"/>
      <c r="E33" s="156"/>
      <c r="F33" s="156"/>
      <c r="G33" s="156"/>
      <c r="H33" s="157" t="str">
        <f>'7. CESTNA RAZSVETLJAVA'!F20</f>
        <v/>
      </c>
    </row>
    <row r="34" spans="8:8">
      <c r="H34" s="158"/>
    </row>
    <row r="35" spans="3:8">
      <c r="C35" s="155" t="s">
        <v>13</v>
      </c>
      <c r="D35" s="159"/>
      <c r="E35" s="159"/>
      <c r="F35" s="159"/>
      <c r="G35" s="159"/>
      <c r="H35" s="160" t="str">
        <f>'8. TUJE STORITVE'!F32</f>
        <v/>
      </c>
    </row>
    <row r="36" spans="8:8">
      <c r="H36" s="158"/>
    </row>
    <row r="37" spans="3:8">
      <c r="C37" s="155" t="s">
        <v>14</v>
      </c>
      <c r="D37" s="156"/>
      <c r="E37" s="156"/>
      <c r="F37" s="156"/>
      <c r="G37" s="156"/>
      <c r="H37" s="157">
        <f>SUM(H21:H33)*0.05</f>
        <v>0</v>
      </c>
    </row>
    <row r="40" spans="6:8">
      <c r="F40" s="161" t="s">
        <v>15</v>
      </c>
      <c r="H40" s="158">
        <f>SUM(H21:H38)</f>
        <v>0</v>
      </c>
    </row>
    <row r="41" spans="6:8">
      <c r="F41" s="161"/>
      <c r="H41" s="158"/>
    </row>
    <row r="42" spans="6:8">
      <c r="F42" s="161" t="s">
        <v>16</v>
      </c>
      <c r="H42" s="158">
        <f>0.22*H40</f>
        <v>0</v>
      </c>
    </row>
    <row r="43" spans="8:8">
      <c r="H43" s="158"/>
    </row>
    <row r="44" spans="8:8">
      <c r="H44" s="162"/>
    </row>
    <row r="45" ht="15.75" spans="3:8">
      <c r="C45" s="163" t="s">
        <v>17</v>
      </c>
      <c r="D45" s="156"/>
      <c r="E45" s="156"/>
      <c r="F45" s="156"/>
      <c r="G45" s="156"/>
      <c r="H45" s="164">
        <f>H40+H42</f>
        <v>0</v>
      </c>
    </row>
    <row r="50" ht="15.75" hidden="1" spans="2:6">
      <c r="B50" s="165" t="s">
        <v>18</v>
      </c>
      <c r="C50" s="165"/>
      <c r="D50" s="165"/>
      <c r="E50" s="165"/>
      <c r="F50" s="166">
        <v>1</v>
      </c>
    </row>
  </sheetData>
  <sheetProtection selectLockedCells="1" selectUnlockedCells="1"/>
  <mergeCells count="3">
    <mergeCell ref="E9:H9"/>
    <mergeCell ref="D11:I11"/>
    <mergeCell ref="B50:E50"/>
  </mergeCells>
  <pageMargins left="0.699305555555556" right="0.699305555555556" top="0.75" bottom="0.75" header="0.3" footer="0.3"/>
  <pageSetup paperSize="9" orientation="portrait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Ljubljana&amp;C&amp;A</oddHeader>
    <oddFooter>&amp;L&amp;F&amp;CStran &amp;P</oddFooter>
  </headerFooter>
  <ignoredErrors>
    <ignoredError sqref="H40 H3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C000"/>
  </sheetPr>
  <dimension ref="A1:I49"/>
  <sheetViews>
    <sheetView view="pageBreakPreview" zoomScaleNormal="115" zoomScaleSheetLayoutView="100" topLeftCell="A31" workbookViewId="0">
      <selection activeCell="L37" sqref="L37"/>
    </sheetView>
  </sheetViews>
  <sheetFormatPr defaultColWidth="9.14285714285714" defaultRowHeight="12.75"/>
  <cols>
    <col min="1" max="1" width="2.14285714285714" style="99" customWidth="1"/>
    <col min="2" max="2" width="6.14285714285714" style="100" customWidth="1"/>
    <col min="3" max="3" width="5.42857142857143" style="101" customWidth="1"/>
    <col min="4" max="4" width="45.4285714285714" style="102" customWidth="1"/>
    <col min="5" max="5" width="9.14285714285714" style="103"/>
    <col min="6" max="6" width="9.14285714285714" style="103" customWidth="1"/>
    <col min="7" max="7" width="9.71428571428571" style="103" customWidth="1"/>
    <col min="8" max="8" width="4" style="104" customWidth="1"/>
    <col min="9" max="9" width="16.8571428571429" style="105" hidden="1" customWidth="1"/>
    <col min="10" max="10" width="9.14285714285714" style="104" customWidth="1"/>
    <col min="11" max="16384" width="9.14285714285714" style="104"/>
  </cols>
  <sheetData>
    <row r="1" spans="1:1">
      <c r="A1" s="106"/>
    </row>
    <row r="2" spans="2:9">
      <c r="B2" s="107" t="s">
        <v>19</v>
      </c>
      <c r="C2" s="107" t="s">
        <v>20</v>
      </c>
      <c r="D2" s="107" t="s">
        <v>21</v>
      </c>
      <c r="E2" s="108" t="s">
        <v>22</v>
      </c>
      <c r="F2" s="108" t="s">
        <v>23</v>
      </c>
      <c r="G2" s="108" t="s">
        <v>24</v>
      </c>
      <c r="I2" s="135" t="s">
        <v>25</v>
      </c>
    </row>
    <row r="3" s="98" customFormat="1" spans="1:9">
      <c r="A3" s="109"/>
      <c r="B3" s="110"/>
      <c r="C3" s="110"/>
      <c r="D3" s="111"/>
      <c r="E3" s="112"/>
      <c r="F3" s="112"/>
      <c r="G3" s="112"/>
      <c r="I3" s="136"/>
    </row>
    <row r="4" ht="15.75" spans="2:7">
      <c r="B4" s="113" t="s">
        <v>26</v>
      </c>
      <c r="C4" s="113"/>
      <c r="D4" s="113"/>
      <c r="E4" s="113"/>
      <c r="F4" s="113"/>
      <c r="G4" s="113"/>
    </row>
    <row r="5" customHeight="1" spans="2:7">
      <c r="B5" s="113"/>
      <c r="C5" s="113"/>
      <c r="D5" s="113"/>
      <c r="E5" s="114" t="str">
        <f>IF(SUM(E8:E10)=0,0,"")</f>
        <v/>
      </c>
      <c r="F5" s="114"/>
      <c r="G5" s="114"/>
    </row>
    <row r="6" ht="21.2" customHeight="1" spans="2:7">
      <c r="B6" s="115" t="s">
        <v>27</v>
      </c>
      <c r="C6" s="116"/>
      <c r="D6" s="116"/>
      <c r="E6" s="117" t="str">
        <f>IF(SUM(E8:E10)=0,0,"")</f>
        <v/>
      </c>
      <c r="F6" s="117"/>
      <c r="G6" s="118"/>
    </row>
    <row r="7" spans="5:7">
      <c r="E7" s="114" t="str">
        <f>IF(SUM(E8:E10)=0,0,"")</f>
        <v/>
      </c>
      <c r="F7" s="114"/>
      <c r="G7" s="114"/>
    </row>
    <row r="8" ht="38.25" spans="2:9">
      <c r="B8" s="119" t="s">
        <v>28</v>
      </c>
      <c r="C8" s="120" t="s">
        <v>29</v>
      </c>
      <c r="D8" s="121" t="s">
        <v>30</v>
      </c>
      <c r="E8" s="122">
        <v>0.41</v>
      </c>
      <c r="F8" s="122"/>
      <c r="G8" s="122" t="str">
        <f t="shared" ref="G8:G10" si="0">IF(F8="","",E8*F8)</f>
        <v/>
      </c>
      <c r="I8" s="137">
        <v>1410</v>
      </c>
    </row>
    <row r="9" ht="38.25" spans="2:9">
      <c r="B9" s="119" t="s">
        <v>31</v>
      </c>
      <c r="C9" s="120" t="s">
        <v>29</v>
      </c>
      <c r="D9" s="121" t="s">
        <v>32</v>
      </c>
      <c r="E9" s="122">
        <v>0.41</v>
      </c>
      <c r="F9" s="122"/>
      <c r="G9" s="122" t="str">
        <f t="shared" si="0"/>
        <v/>
      </c>
      <c r="I9" s="138">
        <v>0</v>
      </c>
    </row>
    <row r="10" ht="38.25" spans="2:9">
      <c r="B10" s="119" t="s">
        <v>33</v>
      </c>
      <c r="C10" s="120" t="s">
        <v>34</v>
      </c>
      <c r="D10" s="121" t="s">
        <v>35</v>
      </c>
      <c r="E10" s="122">
        <v>33</v>
      </c>
      <c r="F10" s="122"/>
      <c r="G10" s="122" t="str">
        <f t="shared" si="0"/>
        <v/>
      </c>
      <c r="I10" s="137">
        <v>23</v>
      </c>
    </row>
    <row r="11" spans="5:7">
      <c r="E11" s="123" t="str">
        <f>IF(AND(E13=0,E19=0,E25=0,E35=0),0,"")</f>
        <v/>
      </c>
      <c r="G11" s="123"/>
    </row>
    <row r="12" ht="21.2" customHeight="1" spans="2:7">
      <c r="B12" s="115" t="s">
        <v>36</v>
      </c>
      <c r="C12" s="116"/>
      <c r="D12" s="116"/>
      <c r="E12" s="117" t="str">
        <f>IF(AND(E13=0,E19=0,E25=0,E35=0),0,"")</f>
        <v/>
      </c>
      <c r="F12" s="117"/>
      <c r="G12" s="118"/>
    </row>
    <row r="13" ht="21.2" customHeight="1" spans="2:7">
      <c r="B13" s="124" t="s">
        <v>37</v>
      </c>
      <c r="C13" s="124"/>
      <c r="D13" s="124"/>
      <c r="E13" s="125" t="str">
        <f>IF(SUM(E15:E17)=0,0,"")</f>
        <v/>
      </c>
      <c r="F13" s="125"/>
      <c r="G13" s="125"/>
    </row>
    <row r="14" spans="5:7">
      <c r="E14" s="114" t="str">
        <f>IF(SUM(E15:E17)=0,0,"")</f>
        <v/>
      </c>
      <c r="F14" s="114"/>
      <c r="G14" s="114"/>
    </row>
    <row r="15" ht="38.25" spans="2:9">
      <c r="B15" s="119" t="s">
        <v>38</v>
      </c>
      <c r="C15" s="120" t="s">
        <v>39</v>
      </c>
      <c r="D15" s="121" t="s">
        <v>40</v>
      </c>
      <c r="E15" s="122">
        <f>40*1.5</f>
        <v>60</v>
      </c>
      <c r="F15" s="122"/>
      <c r="G15" s="122" t="str">
        <f t="shared" ref="G15:G17" si="1">IF(F15="","",E15*F15)</f>
        <v/>
      </c>
      <c r="I15" s="139">
        <v>19</v>
      </c>
    </row>
    <row r="16" ht="38.25" spans="2:9">
      <c r="B16" s="119" t="s">
        <v>41</v>
      </c>
      <c r="C16" s="120" t="s">
        <v>34</v>
      </c>
      <c r="D16" s="121" t="s">
        <v>42</v>
      </c>
      <c r="E16" s="122">
        <v>8</v>
      </c>
      <c r="F16" s="122"/>
      <c r="G16" s="122" t="str">
        <f t="shared" si="1"/>
        <v/>
      </c>
      <c r="I16" s="140">
        <v>45</v>
      </c>
    </row>
    <row r="17" ht="25.5" spans="2:9">
      <c r="B17" s="119" t="s">
        <v>43</v>
      </c>
      <c r="C17" s="120" t="s">
        <v>34</v>
      </c>
      <c r="D17" s="121" t="s">
        <v>44</v>
      </c>
      <c r="E17" s="122">
        <f>+E16</f>
        <v>8</v>
      </c>
      <c r="F17" s="122"/>
      <c r="G17" s="122" t="str">
        <f t="shared" si="1"/>
        <v/>
      </c>
      <c r="I17" s="141">
        <v>60</v>
      </c>
    </row>
    <row r="18" spans="5:7">
      <c r="E18" s="114" t="str">
        <f>IF(SUM(E21:E23)=0,0,"")</f>
        <v/>
      </c>
      <c r="F18" s="114"/>
      <c r="G18" s="114"/>
    </row>
    <row r="19" ht="21.75" customHeight="1" spans="2:7">
      <c r="B19" s="126" t="s">
        <v>45</v>
      </c>
      <c r="C19" s="126"/>
      <c r="D19" s="126"/>
      <c r="E19" s="127" t="str">
        <f>IF(SUM(E21:E23)=0,0,"")</f>
        <v/>
      </c>
      <c r="F19" s="127"/>
      <c r="G19" s="127"/>
    </row>
    <row r="20" spans="5:7">
      <c r="E20" s="114" t="str">
        <f>IF(SUM(E21:E23)=0,0,"")</f>
        <v/>
      </c>
      <c r="F20" s="114"/>
      <c r="G20" s="114"/>
    </row>
    <row r="21" spans="2:9">
      <c r="B21" s="119" t="s">
        <v>46</v>
      </c>
      <c r="C21" s="120" t="s">
        <v>34</v>
      </c>
      <c r="D21" s="121" t="s">
        <v>47</v>
      </c>
      <c r="E21" s="122">
        <v>16</v>
      </c>
      <c r="F21" s="122"/>
      <c r="G21" s="122" t="str">
        <f>IF(F21="","",E21*F21)</f>
        <v/>
      </c>
      <c r="I21" s="142">
        <v>16</v>
      </c>
    </row>
    <row r="22" spans="2:9">
      <c r="B22" s="119" t="s">
        <v>48</v>
      </c>
      <c r="C22" s="120" t="s">
        <v>49</v>
      </c>
      <c r="D22" s="121" t="s">
        <v>50</v>
      </c>
      <c r="E22" s="122">
        <f>0.5*18</f>
        <v>9</v>
      </c>
      <c r="F22" s="122"/>
      <c r="G22" s="122" t="str">
        <f t="shared" ref="G22:G23" si="2">IF(F22="","",E22*F22)</f>
        <v/>
      </c>
      <c r="I22" s="143">
        <v>7</v>
      </c>
    </row>
    <row r="23" spans="2:9">
      <c r="B23" s="119" t="s">
        <v>51</v>
      </c>
      <c r="C23" s="120" t="s">
        <v>52</v>
      </c>
      <c r="D23" s="121" t="s">
        <v>53</v>
      </c>
      <c r="E23" s="122">
        <v>18</v>
      </c>
      <c r="F23" s="122"/>
      <c r="G23" s="122" t="str">
        <f t="shared" si="2"/>
        <v/>
      </c>
      <c r="I23" s="144">
        <v>0</v>
      </c>
    </row>
    <row r="24" spans="5:7">
      <c r="E24" s="128" t="str">
        <f>IF(SUM(E27:E33)=0,0,"")</f>
        <v/>
      </c>
      <c r="F24" s="128"/>
      <c r="G24" s="128"/>
    </row>
    <row r="25" ht="21.2" customHeight="1" spans="2:7">
      <c r="B25" s="126" t="s">
        <v>54</v>
      </c>
      <c r="C25" s="126"/>
      <c r="D25" s="126"/>
      <c r="E25" s="129" t="str">
        <f>IF(SUM(E27:E33)=0,0,"")</f>
        <v/>
      </c>
      <c r="F25" s="129"/>
      <c r="G25" s="129"/>
    </row>
    <row r="26" spans="5:7">
      <c r="E26" s="128" t="str">
        <f>IF(SUM(E27:E33)=0,0,"")</f>
        <v/>
      </c>
      <c r="F26" s="128"/>
      <c r="G26" s="128"/>
    </row>
    <row r="27" ht="63.75" spans="2:9">
      <c r="B27" s="119" t="s">
        <v>55</v>
      </c>
      <c r="C27" s="120" t="s">
        <v>39</v>
      </c>
      <c r="D27" s="121" t="s">
        <v>56</v>
      </c>
      <c r="E27" s="122">
        <v>1700</v>
      </c>
      <c r="F27" s="122"/>
      <c r="G27" s="122" t="str">
        <f t="shared" ref="G27:G33" si="3">IF(F27="","",E27*F27)</f>
        <v/>
      </c>
      <c r="I27" s="145">
        <v>3</v>
      </c>
    </row>
    <row r="28" ht="63.75" spans="2:9">
      <c r="B28" s="119" t="s">
        <v>57</v>
      </c>
      <c r="C28" s="120" t="s">
        <v>39</v>
      </c>
      <c r="D28" s="121" t="s">
        <v>58</v>
      </c>
      <c r="E28" s="130">
        <v>3030</v>
      </c>
      <c r="F28" s="122"/>
      <c r="G28" s="122" t="str">
        <f t="shared" si="3"/>
        <v/>
      </c>
      <c r="I28" s="140">
        <v>5</v>
      </c>
    </row>
    <row r="29" ht="38.25" spans="2:9">
      <c r="B29" s="119" t="s">
        <v>59</v>
      </c>
      <c r="C29" s="120" t="s">
        <v>39</v>
      </c>
      <c r="D29" s="121" t="s">
        <v>60</v>
      </c>
      <c r="E29" s="122">
        <v>1050</v>
      </c>
      <c r="F29" s="122"/>
      <c r="G29" s="122" t="str">
        <f t="shared" si="3"/>
        <v/>
      </c>
      <c r="I29" s="146">
        <v>0</v>
      </c>
    </row>
    <row r="30" ht="38.25" spans="2:9">
      <c r="B30" s="119" t="s">
        <v>61</v>
      </c>
      <c r="C30" s="120" t="s">
        <v>52</v>
      </c>
      <c r="D30" s="121" t="s">
        <v>62</v>
      </c>
      <c r="E30" s="122">
        <v>20</v>
      </c>
      <c r="F30" s="122"/>
      <c r="G30" s="122" t="str">
        <f t="shared" si="3"/>
        <v/>
      </c>
      <c r="I30" s="140">
        <v>1</v>
      </c>
    </row>
    <row r="31" ht="38.25" spans="2:9">
      <c r="B31" s="119" t="s">
        <v>63</v>
      </c>
      <c r="C31" s="120" t="s">
        <v>52</v>
      </c>
      <c r="D31" s="121" t="s">
        <v>64</v>
      </c>
      <c r="E31" s="122">
        <v>70</v>
      </c>
      <c r="F31" s="122"/>
      <c r="G31" s="122" t="str">
        <f t="shared" si="3"/>
        <v/>
      </c>
      <c r="I31" s="140">
        <v>1.1</v>
      </c>
    </row>
    <row r="32" ht="25.5" spans="2:9">
      <c r="B32" s="119" t="s">
        <v>65</v>
      </c>
      <c r="C32" s="120" t="s">
        <v>52</v>
      </c>
      <c r="D32" s="121" t="s">
        <v>66</v>
      </c>
      <c r="E32" s="122">
        <v>800</v>
      </c>
      <c r="F32" s="122"/>
      <c r="G32" s="122" t="str">
        <f t="shared" si="3"/>
        <v/>
      </c>
      <c r="I32" s="139">
        <v>14</v>
      </c>
    </row>
    <row r="33" spans="2:9">
      <c r="B33" s="119" t="s">
        <v>67</v>
      </c>
      <c r="C33" s="120" t="s">
        <v>52</v>
      </c>
      <c r="D33" s="121" t="s">
        <v>68</v>
      </c>
      <c r="E33" s="130">
        <v>780</v>
      </c>
      <c r="F33" s="122"/>
      <c r="G33" s="122" t="str">
        <f t="shared" si="3"/>
        <v/>
      </c>
      <c r="I33" s="139">
        <v>14</v>
      </c>
    </row>
    <row r="34" spans="5:7">
      <c r="E34" s="128" t="str">
        <f>IF(SUM(E37:E38)=0,0,"")</f>
        <v/>
      </c>
      <c r="F34" s="128"/>
      <c r="G34" s="128"/>
    </row>
    <row r="35" ht="21.2" customHeight="1" spans="2:7">
      <c r="B35" s="126" t="s">
        <v>69</v>
      </c>
      <c r="C35" s="126"/>
      <c r="D35" s="126"/>
      <c r="E35" s="129" t="str">
        <f>IF(SUM(E37:E38)=0,0,"")</f>
        <v/>
      </c>
      <c r="F35" s="129"/>
      <c r="G35" s="129"/>
    </row>
    <row r="36" spans="5:7">
      <c r="E36" s="128" t="str">
        <f>IF(SUM(E37:E38)=0,0,"")</f>
        <v/>
      </c>
      <c r="F36" s="128"/>
      <c r="G36" s="128"/>
    </row>
    <row r="37" ht="38.25" spans="2:9">
      <c r="B37" s="119" t="s">
        <v>70</v>
      </c>
      <c r="C37" s="120" t="s">
        <v>52</v>
      </c>
      <c r="D37" s="121" t="s">
        <v>71</v>
      </c>
      <c r="E37" s="130">
        <v>180</v>
      </c>
      <c r="F37" s="122"/>
      <c r="G37" s="122" t="str">
        <f t="shared" ref="G37:G38" si="4">IF(F37="","",E37*F37)</f>
        <v/>
      </c>
      <c r="I37" s="147">
        <v>14</v>
      </c>
    </row>
    <row r="38" ht="38.25" spans="2:9">
      <c r="B38" s="119" t="s">
        <v>72</v>
      </c>
      <c r="C38" s="120" t="s">
        <v>34</v>
      </c>
      <c r="D38" s="121" t="s">
        <v>73</v>
      </c>
      <c r="E38" s="130">
        <v>35</v>
      </c>
      <c r="F38" s="122"/>
      <c r="G38" s="122" t="str">
        <f t="shared" si="4"/>
        <v/>
      </c>
      <c r="I38" s="147">
        <v>14</v>
      </c>
    </row>
    <row r="39" spans="5:7">
      <c r="E39" s="123"/>
      <c r="F39" s="123"/>
      <c r="G39" s="123"/>
    </row>
    <row r="40" ht="21.2" customHeight="1" spans="2:7">
      <c r="B40" s="115" t="s">
        <v>74</v>
      </c>
      <c r="C40" s="116"/>
      <c r="D40" s="116"/>
      <c r="E40" s="117"/>
      <c r="F40" s="117"/>
      <c r="G40" s="118"/>
    </row>
    <row r="41" ht="20.25" customHeight="1" spans="2:7">
      <c r="B41" s="124" t="s">
        <v>75</v>
      </c>
      <c r="C41" s="124"/>
      <c r="D41" s="124"/>
      <c r="E41" s="125" t="str">
        <f>IF(SUM(E43:E43)=0,0,"")</f>
        <v/>
      </c>
      <c r="F41" s="125"/>
      <c r="G41" s="125"/>
    </row>
    <row r="42" spans="5:7">
      <c r="E42" s="114" t="str">
        <f>IF(SUM(E43:E43)=0,0,"")</f>
        <v/>
      </c>
      <c r="F42" s="114"/>
      <c r="G42" s="114"/>
    </row>
    <row r="43" ht="38.25" spans="2:9">
      <c r="B43" s="119" t="s">
        <v>76</v>
      </c>
      <c r="C43" s="120" t="s">
        <v>77</v>
      </c>
      <c r="D43" s="121" t="s">
        <v>78</v>
      </c>
      <c r="E43" s="122">
        <v>120</v>
      </c>
      <c r="F43" s="122"/>
      <c r="G43" s="122" t="str">
        <f>IF(F43="","",E43*F43)</f>
        <v/>
      </c>
      <c r="I43" s="148">
        <v>100</v>
      </c>
    </row>
    <row r="44" ht="25.5" spans="2:9">
      <c r="B44" s="119" t="s">
        <v>79</v>
      </c>
      <c r="C44" s="120" t="s">
        <v>34</v>
      </c>
      <c r="D44" s="121" t="s">
        <v>80</v>
      </c>
      <c r="E44" s="122">
        <v>1</v>
      </c>
      <c r="F44" s="122"/>
      <c r="G44" s="122" t="str">
        <f t="shared" ref="G44" si="5">IF(F44="","",E44*F44)</f>
        <v/>
      </c>
      <c r="I44" s="104"/>
    </row>
    <row r="45" ht="21.2" customHeight="1" spans="2:7">
      <c r="B45" s="126" t="s">
        <v>81</v>
      </c>
      <c r="C45" s="126"/>
      <c r="D45" s="126"/>
      <c r="E45" s="127" t="str">
        <f>IF(SUM(E47:E47)=0,0,"")</f>
        <v/>
      </c>
      <c r="F45" s="127"/>
      <c r="G45" s="127"/>
    </row>
    <row r="46" spans="5:7">
      <c r="E46" s="114" t="str">
        <f>IF(SUM(E47:E47)=0,0,"")</f>
        <v/>
      </c>
      <c r="F46" s="114"/>
      <c r="G46" s="114"/>
    </row>
    <row r="47" ht="25.5" spans="2:9">
      <c r="B47" s="119" t="s">
        <v>82</v>
      </c>
      <c r="C47" s="120"/>
      <c r="D47" s="121" t="s">
        <v>83</v>
      </c>
      <c r="E47" s="122">
        <v>1</v>
      </c>
      <c r="F47" s="122"/>
      <c r="G47" s="122" t="str">
        <f>IF(F47="","",E47*F47)</f>
        <v/>
      </c>
      <c r="I47" s="149">
        <v>0</v>
      </c>
    </row>
    <row r="48" ht="13.5"/>
    <row r="49" ht="16.5" spans="4:7">
      <c r="D49" s="131" t="s">
        <v>84</v>
      </c>
      <c r="E49" s="132"/>
      <c r="F49" s="133" t="str">
        <f>IF(SUM(G8:G47)=0,"",SUM(G8:G47))</f>
        <v/>
      </c>
      <c r="G49" s="134"/>
    </row>
  </sheetData>
  <sheetProtection selectLockedCells="1" selectUnlockedCells="1"/>
  <autoFilter ref="E1:G49">
    <filterColumn colId="0">
      <filters blank="1">
        <filter val="3.030,00"/>
        <filter val="količina"/>
        <filter val="1,00"/>
        <filter val="8,00"/>
        <filter val="9,00"/>
        <filter val="16,00"/>
        <filter val="18,00"/>
        <filter val="20,00"/>
        <filter val="33,00"/>
        <filter val="35,00"/>
        <filter val="60,00"/>
        <filter val="70,00"/>
        <filter val="1.050,00"/>
        <filter val="1.700,00"/>
        <filter val="120,00"/>
        <filter val="280,00"/>
        <filter val="780,00"/>
        <filter val="800,00"/>
        <filter val="0,41"/>
      </filters>
    </filterColumn>
    <extLst/>
  </autoFilter>
  <mergeCells count="11">
    <mergeCell ref="B4:G4"/>
    <mergeCell ref="B6:D6"/>
    <mergeCell ref="B12:D12"/>
    <mergeCell ref="B13:D13"/>
    <mergeCell ref="B19:D19"/>
    <mergeCell ref="B25:D25"/>
    <mergeCell ref="B35:D35"/>
    <mergeCell ref="B40:D40"/>
    <mergeCell ref="B41:D41"/>
    <mergeCell ref="B45:D45"/>
    <mergeCell ref="F49:G49"/>
  </mergeCells>
  <pageMargins left="0.708333333333333" right="0.708333333333333" top="0.747916666666667" bottom="0.747916666666667" header="0.314583333333333" footer="0.314583333333333"/>
  <pageSetup paperSize="9" orientation="portrait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FF00"/>
  </sheetPr>
  <dimension ref="A1:I25"/>
  <sheetViews>
    <sheetView view="pageBreakPreview" zoomScale="115" zoomScaleNormal="130" zoomScaleSheetLayoutView="115" topLeftCell="A10" workbookViewId="0">
      <selection activeCell="D20" sqref="D20"/>
    </sheetView>
  </sheetViews>
  <sheetFormatPr defaultColWidth="9.14285714285714" defaultRowHeight="12.75"/>
  <cols>
    <col min="1" max="1" width="2.14285714285714" style="2" customWidth="1"/>
    <col min="2" max="2" width="6.28571428571429" style="3" customWidth="1"/>
    <col min="3" max="3" width="5.28571428571429" style="4" customWidth="1"/>
    <col min="4" max="4" width="45.4285714285714" style="5" customWidth="1"/>
    <col min="5" max="5" width="9.14285714285714" style="6"/>
    <col min="6" max="6" width="9.14285714285714" style="6" customWidth="1"/>
    <col min="7" max="7" width="9.71428571428571" style="6" customWidth="1"/>
    <col min="8" max="8" width="4" style="7" hidden="1" customWidth="1"/>
    <col min="9" max="9" width="16.8571428571429" style="46" hidden="1" customWidth="1"/>
    <col min="10" max="10" width="9.14285714285714" style="7" customWidth="1"/>
    <col min="11" max="16384" width="9.14285714285714" style="7"/>
  </cols>
  <sheetData>
    <row r="1" spans="1:1">
      <c r="A1" s="9"/>
    </row>
    <row r="2" spans="2:9">
      <c r="B2" s="10" t="s">
        <v>19</v>
      </c>
      <c r="C2" s="10" t="s">
        <v>20</v>
      </c>
      <c r="D2" s="10" t="s">
        <v>21</v>
      </c>
      <c r="E2" s="11" t="s">
        <v>22</v>
      </c>
      <c r="F2" s="11" t="s">
        <v>23</v>
      </c>
      <c r="G2" s="11" t="s">
        <v>24</v>
      </c>
      <c r="I2" s="51" t="s">
        <v>25</v>
      </c>
    </row>
    <row r="3" s="1" customFormat="1" spans="1:9">
      <c r="A3" s="12"/>
      <c r="B3" s="13"/>
      <c r="C3" s="13"/>
      <c r="D3" s="14"/>
      <c r="E3" s="15"/>
      <c r="F3" s="15"/>
      <c r="G3" s="15"/>
      <c r="I3" s="52"/>
    </row>
    <row r="4" ht="15.75" spans="2:7">
      <c r="B4" s="16" t="s">
        <v>85</v>
      </c>
      <c r="C4" s="16"/>
      <c r="D4" s="16"/>
      <c r="E4" s="16"/>
      <c r="F4" s="16"/>
      <c r="G4" s="16"/>
    </row>
    <row r="5" customHeight="1" spans="2:7">
      <c r="B5" s="16"/>
      <c r="C5" s="16"/>
      <c r="D5" s="16"/>
      <c r="E5" s="44" t="str">
        <f>IF(SUM(E8:E10)=0,0,"")</f>
        <v/>
      </c>
      <c r="F5" s="44"/>
      <c r="G5" s="44"/>
    </row>
    <row r="6" ht="21.2" customHeight="1" spans="2:7">
      <c r="B6" s="25" t="s">
        <v>86</v>
      </c>
      <c r="C6" s="26"/>
      <c r="D6" s="26"/>
      <c r="E6" s="27" t="str">
        <f>IF(SUM(E8:E10)=0,0,"")</f>
        <v/>
      </c>
      <c r="F6" s="27"/>
      <c r="G6" s="28"/>
    </row>
    <row r="7" spans="5:7">
      <c r="E7" s="44" t="str">
        <f>IF(SUM(E8:E10)=0,0,"")</f>
        <v/>
      </c>
      <c r="F7" s="44"/>
      <c r="G7" s="44"/>
    </row>
    <row r="8" ht="51" spans="2:9">
      <c r="B8" s="17" t="s">
        <v>87</v>
      </c>
      <c r="C8" s="18" t="s">
        <v>49</v>
      </c>
      <c r="D8" s="19" t="s">
        <v>88</v>
      </c>
      <c r="E8" s="20">
        <f>1*390*0.2</f>
        <v>78</v>
      </c>
      <c r="F8" s="20"/>
      <c r="G8" s="20" t="str">
        <f t="shared" ref="G8:G10" si="0">IF(F8="","",E8*F8)</f>
        <v/>
      </c>
      <c r="I8" s="94">
        <v>5.28</v>
      </c>
    </row>
    <row r="9" ht="51" spans="2:9">
      <c r="B9" s="17" t="s">
        <v>89</v>
      </c>
      <c r="C9" s="18" t="s">
        <v>49</v>
      </c>
      <c r="D9" s="19" t="s">
        <v>90</v>
      </c>
      <c r="E9" s="20">
        <f>4990*0.8</f>
        <v>3992</v>
      </c>
      <c r="F9" s="20"/>
      <c r="G9" s="20" t="str">
        <f t="shared" si="0"/>
        <v/>
      </c>
      <c r="I9" s="95">
        <v>5.28</v>
      </c>
    </row>
    <row r="10" ht="63.75" spans="2:9">
      <c r="B10" s="17" t="s">
        <v>91</v>
      </c>
      <c r="C10" s="18" t="s">
        <v>49</v>
      </c>
      <c r="D10" s="19" t="s">
        <v>92</v>
      </c>
      <c r="E10" s="60">
        <f>'4. ODVODNJAVANJE'!E8*0.3+'4. ODVODNJAVANJE'!E13*0.5+'4. ODVODNJAVANJE'!E20*2</f>
        <v>401</v>
      </c>
      <c r="F10" s="20"/>
      <c r="G10" s="20" t="str">
        <f t="shared" si="0"/>
        <v/>
      </c>
      <c r="I10" s="96">
        <v>8.8</v>
      </c>
    </row>
    <row r="11" spans="5:7">
      <c r="E11" s="44"/>
      <c r="F11" s="44"/>
      <c r="G11" s="44"/>
    </row>
    <row r="12" ht="21.2" customHeight="1" spans="2:7">
      <c r="B12" s="25" t="s">
        <v>93</v>
      </c>
      <c r="C12" s="26"/>
      <c r="D12" s="26"/>
      <c r="E12" s="27"/>
      <c r="F12" s="27"/>
      <c r="G12" s="28"/>
    </row>
    <row r="13" spans="5:7">
      <c r="E13" s="44"/>
      <c r="F13" s="44"/>
      <c r="G13" s="44"/>
    </row>
    <row r="14" ht="38.25" spans="2:9">
      <c r="B14" s="17" t="s">
        <v>94</v>
      </c>
      <c r="C14" s="18" t="s">
        <v>39</v>
      </c>
      <c r="D14" s="59" t="s">
        <v>95</v>
      </c>
      <c r="E14" s="20">
        <v>4990</v>
      </c>
      <c r="F14" s="20"/>
      <c r="G14" s="20" t="str">
        <f t="shared" ref="G14:G15" si="1">IF(F14="","",E14*F14)</f>
        <v/>
      </c>
      <c r="I14" s="91">
        <v>2</v>
      </c>
    </row>
    <row r="15" ht="25.5" spans="2:9">
      <c r="B15" s="17" t="s">
        <v>96</v>
      </c>
      <c r="C15" s="18" t="s">
        <v>39</v>
      </c>
      <c r="D15" s="59" t="s">
        <v>97</v>
      </c>
      <c r="E15" s="20">
        <f>1.05*E14</f>
        <v>5239.5</v>
      </c>
      <c r="F15" s="20"/>
      <c r="G15" s="20" t="str">
        <f t="shared" si="1"/>
        <v/>
      </c>
      <c r="I15" s="7"/>
    </row>
    <row r="16" spans="5:7">
      <c r="E16" s="93"/>
      <c r="F16" s="44"/>
      <c r="G16" s="44"/>
    </row>
    <row r="17" ht="21.2" customHeight="1" spans="2:7">
      <c r="B17" s="25" t="s">
        <v>98</v>
      </c>
      <c r="C17" s="26"/>
      <c r="D17" s="26"/>
      <c r="E17" s="27" t="str">
        <f>IF(SUM(E19:E19)=0,0,"")</f>
        <v/>
      </c>
      <c r="F17" s="27"/>
      <c r="G17" s="28"/>
    </row>
    <row r="18" spans="5:7">
      <c r="E18" s="44" t="str">
        <f>IF(SUM(E19:E19)=0,0,"")</f>
        <v/>
      </c>
      <c r="F18" s="44"/>
      <c r="G18" s="44"/>
    </row>
    <row r="19" ht="63.75" spans="2:9">
      <c r="B19" s="17" t="s">
        <v>99</v>
      </c>
      <c r="C19" s="18" t="s">
        <v>49</v>
      </c>
      <c r="D19" s="19" t="s">
        <v>100</v>
      </c>
      <c r="E19" s="20">
        <f>(3270+150)*0.4*1.1+(1700+110)*0.3</f>
        <v>2047.8</v>
      </c>
      <c r="F19" s="20"/>
      <c r="G19" s="20" t="str">
        <f t="shared" ref="G19" si="2">IF(F19="","",E19*F19)</f>
        <v/>
      </c>
      <c r="I19" s="88">
        <v>0</v>
      </c>
    </row>
    <row r="20" spans="2:9">
      <c r="B20" s="21"/>
      <c r="C20" s="22"/>
      <c r="D20" s="23"/>
      <c r="E20" s="24"/>
      <c r="F20" s="24"/>
      <c r="G20" s="24"/>
      <c r="I20" s="7"/>
    </row>
    <row r="21" ht="21.2" customHeight="1" spans="2:7">
      <c r="B21" s="25" t="s">
        <v>101</v>
      </c>
      <c r="C21" s="26"/>
      <c r="D21" s="26"/>
      <c r="E21" s="27" t="str">
        <f>IF(SUM(E23:E23)=0,0,"")</f>
        <v/>
      </c>
      <c r="F21" s="27"/>
      <c r="G21" s="28"/>
    </row>
    <row r="22" spans="5:7">
      <c r="E22" s="44" t="str">
        <f>IF(SUM(E23:E23)=0,0,"")</f>
        <v/>
      </c>
      <c r="F22" s="44"/>
      <c r="G22" s="44"/>
    </row>
    <row r="23" ht="38.25" spans="2:9">
      <c r="B23" s="17" t="s">
        <v>102</v>
      </c>
      <c r="C23" s="18" t="s">
        <v>39</v>
      </c>
      <c r="D23" s="19" t="s">
        <v>103</v>
      </c>
      <c r="E23" s="20">
        <f>0.5*410</f>
        <v>205</v>
      </c>
      <c r="F23" s="20"/>
      <c r="G23" s="20" t="str">
        <f t="shared" ref="G23" si="3">IF(F23="","",E23*F23)</f>
        <v/>
      </c>
      <c r="I23" s="97">
        <v>0</v>
      </c>
    </row>
    <row r="24" ht="13.5" spans="2:9">
      <c r="B24" s="21"/>
      <c r="C24" s="22"/>
      <c r="D24" s="23"/>
      <c r="E24" s="24"/>
      <c r="F24" s="24"/>
      <c r="G24" s="24"/>
      <c r="I24" s="7"/>
    </row>
    <row r="25" ht="16.5" spans="4:7">
      <c r="D25" s="31" t="s">
        <v>104</v>
      </c>
      <c r="E25" s="32"/>
      <c r="F25" s="33" t="str">
        <f>IF(SUM(G8:G23)=0,"",SUM(G8:G23))</f>
        <v/>
      </c>
      <c r="G25" s="34"/>
    </row>
  </sheetData>
  <sheetProtection selectLockedCells="1" selectUnlockedCells="1"/>
  <autoFilter ref="E1:G25">
    <filterColumn colId="0">
      <filters blank="1">
        <filter val="78,00"/>
        <filter val="4.800,00"/>
        <filter val="3.840,00"/>
        <filter val="1.920,00"/>
        <filter val="4.950,00"/>
        <filter val="195,00"/>
        <filter val="468,00"/>
        <filter val="količina"/>
      </filters>
    </filterColumn>
    <extLst/>
  </autoFilter>
  <mergeCells count="6">
    <mergeCell ref="B4:G4"/>
    <mergeCell ref="B6:D6"/>
    <mergeCell ref="B12:D12"/>
    <mergeCell ref="B17:D17"/>
    <mergeCell ref="B21:D21"/>
    <mergeCell ref="F25:G25"/>
  </mergeCells>
  <pageMargins left="0.708333333333333" right="0.708333333333333" top="0.747916666666667" bottom="0.747916666666667" header="0.314583333333333" footer="0.314583333333333"/>
  <pageSetup paperSize="9" orientation="portrait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92D050"/>
  </sheetPr>
  <dimension ref="A1:I44"/>
  <sheetViews>
    <sheetView view="pageBreakPreview" zoomScaleNormal="115" zoomScaleSheetLayoutView="100" workbookViewId="0">
      <selection activeCell="O4" sqref="O4"/>
    </sheetView>
  </sheetViews>
  <sheetFormatPr defaultColWidth="9.14285714285714" defaultRowHeight="12.75"/>
  <cols>
    <col min="1" max="1" width="2.14285714285714" style="2" customWidth="1"/>
    <col min="2" max="2" width="6.28571428571429" style="3" customWidth="1"/>
    <col min="3" max="3" width="5.28571428571429" style="4" customWidth="1"/>
    <col min="4" max="4" width="45.4285714285714" style="5" customWidth="1"/>
    <col min="5" max="5" width="9.14285714285714" style="6"/>
    <col min="6" max="6" width="9.14285714285714" style="6" customWidth="1"/>
    <col min="7" max="7" width="9.71428571428571" style="6" customWidth="1"/>
    <col min="8" max="8" width="4" style="7" customWidth="1"/>
    <col min="9" max="9" width="16.8571428571429" style="46" hidden="1" customWidth="1"/>
    <col min="10" max="10" width="9.14285714285714" style="7" customWidth="1"/>
    <col min="11" max="16384" width="9.14285714285714" style="7"/>
  </cols>
  <sheetData>
    <row r="1" spans="1:1">
      <c r="A1" s="9"/>
    </row>
    <row r="2" spans="2:9">
      <c r="B2" s="10" t="s">
        <v>19</v>
      </c>
      <c r="C2" s="10" t="s">
        <v>20</v>
      </c>
      <c r="D2" s="10" t="s">
        <v>21</v>
      </c>
      <c r="E2" s="11" t="s">
        <v>22</v>
      </c>
      <c r="F2" s="11" t="s">
        <v>23</v>
      </c>
      <c r="G2" s="11" t="s">
        <v>24</v>
      </c>
      <c r="I2" s="51" t="s">
        <v>25</v>
      </c>
    </row>
    <row r="3" s="1" customFormat="1" spans="1:9">
      <c r="A3" s="12"/>
      <c r="B3" s="13"/>
      <c r="C3" s="13"/>
      <c r="D3" s="14"/>
      <c r="E3" s="15"/>
      <c r="F3" s="15"/>
      <c r="G3" s="15"/>
      <c r="I3" s="52"/>
    </row>
    <row r="4" ht="15.75" spans="2:7">
      <c r="B4" s="16" t="s">
        <v>105</v>
      </c>
      <c r="C4" s="16"/>
      <c r="D4" s="16"/>
      <c r="E4" s="16"/>
      <c r="F4" s="16"/>
      <c r="G4" s="16"/>
    </row>
    <row r="5" customHeight="1" spans="2:7">
      <c r="B5" s="16"/>
      <c r="C5" s="16"/>
      <c r="D5" s="16"/>
      <c r="E5" s="30"/>
      <c r="F5" s="30"/>
      <c r="G5" s="30"/>
    </row>
    <row r="6" ht="21.2" customHeight="1" spans="2:7">
      <c r="B6" s="25" t="s">
        <v>106</v>
      </c>
      <c r="C6" s="26"/>
      <c r="D6" s="26"/>
      <c r="E6" s="27"/>
      <c r="F6" s="27"/>
      <c r="G6" s="28"/>
    </row>
    <row r="7" ht="21.2" customHeight="1" spans="2:7">
      <c r="B7" s="73" t="s">
        <v>107</v>
      </c>
      <c r="C7" s="73"/>
      <c r="D7" s="73"/>
      <c r="E7" s="74" t="str">
        <f>IF(SUM(E9:E10)=0,0,"")</f>
        <v/>
      </c>
      <c r="F7" s="74"/>
      <c r="G7" s="74"/>
    </row>
    <row r="8" spans="5:7">
      <c r="E8" s="75" t="str">
        <f>IF(SUM(E9:E10)=0,0,"")</f>
        <v/>
      </c>
      <c r="F8" s="75"/>
      <c r="G8" s="75"/>
    </row>
    <row r="9" s="53" customFormat="1" ht="38.25" spans="1:9">
      <c r="A9" s="56"/>
      <c r="B9" s="57" t="s">
        <v>108</v>
      </c>
      <c r="C9" s="58" t="s">
        <v>49</v>
      </c>
      <c r="D9" s="59" t="s">
        <v>109</v>
      </c>
      <c r="E9" s="61">
        <f>4990*0.2</f>
        <v>998</v>
      </c>
      <c r="F9" s="61"/>
      <c r="G9" s="61" t="str">
        <f t="shared" ref="G9:G10" si="0">IF(F9="","",E9*F9)</f>
        <v/>
      </c>
      <c r="I9" s="83">
        <v>22</v>
      </c>
    </row>
    <row r="10" ht="38.25" spans="2:9">
      <c r="B10" s="17" t="s">
        <v>110</v>
      </c>
      <c r="C10" s="18" t="s">
        <v>49</v>
      </c>
      <c r="D10" s="19" t="s">
        <v>111</v>
      </c>
      <c r="E10" s="20">
        <f>E9*0.25</f>
        <v>249.5</v>
      </c>
      <c r="F10" s="20"/>
      <c r="G10" s="20" t="str">
        <f t="shared" si="0"/>
        <v/>
      </c>
      <c r="I10" s="84">
        <v>5</v>
      </c>
    </row>
    <row r="11" spans="5:7">
      <c r="E11" s="44"/>
      <c r="F11" s="44"/>
      <c r="G11" s="44"/>
    </row>
    <row r="12" ht="21.75" customHeight="1" spans="2:7">
      <c r="B12" s="76" t="s">
        <v>112</v>
      </c>
      <c r="C12" s="76"/>
      <c r="D12" s="76"/>
      <c r="E12" s="75" t="str">
        <f>IF(SUM(E14:E16)=0,0,"")</f>
        <v/>
      </c>
      <c r="F12" s="75"/>
      <c r="G12" s="75"/>
    </row>
    <row r="13" spans="5:7">
      <c r="E13" s="44" t="str">
        <f>IF(SUM(E14:E16)=0,0,"")</f>
        <v/>
      </c>
      <c r="F13" s="44"/>
      <c r="G13" s="44"/>
    </row>
    <row r="14" ht="51" spans="2:9">
      <c r="B14" s="17" t="s">
        <v>113</v>
      </c>
      <c r="C14" s="18" t="s">
        <v>39</v>
      </c>
      <c r="D14" s="19" t="s">
        <v>114</v>
      </c>
      <c r="E14" s="20">
        <v>3300</v>
      </c>
      <c r="F14" s="20"/>
      <c r="G14" s="20" t="str">
        <f t="shared" ref="G14:G16" si="1">IF(F14="","",E14*F14)</f>
        <v/>
      </c>
      <c r="I14" s="85">
        <v>0</v>
      </c>
    </row>
    <row r="15" ht="63.75" spans="2:9">
      <c r="B15" s="17" t="s">
        <v>113</v>
      </c>
      <c r="C15" s="18" t="s">
        <v>39</v>
      </c>
      <c r="D15" s="19" t="s">
        <v>115</v>
      </c>
      <c r="E15" s="20">
        <f>E37*2</f>
        <v>190</v>
      </c>
      <c r="F15" s="20"/>
      <c r="G15" s="20" t="str">
        <f t="shared" ref="G15" si="2">IF(F15="","",E15*F15)</f>
        <v/>
      </c>
      <c r="I15" s="7"/>
    </row>
    <row r="16" ht="51" spans="2:9">
      <c r="B16" s="17" t="s">
        <v>116</v>
      </c>
      <c r="C16" s="18" t="s">
        <v>39</v>
      </c>
      <c r="D16" s="19" t="s">
        <v>117</v>
      </c>
      <c r="E16" s="20">
        <v>485</v>
      </c>
      <c r="F16" s="20"/>
      <c r="G16" s="20" t="str">
        <f t="shared" si="1"/>
        <v/>
      </c>
      <c r="I16" s="85">
        <v>0</v>
      </c>
    </row>
    <row r="17" spans="5:7">
      <c r="E17" s="44"/>
      <c r="F17" s="44"/>
      <c r="G17" s="44"/>
    </row>
    <row r="18" ht="21.2" customHeight="1" spans="2:7">
      <c r="B18" s="25" t="s">
        <v>118</v>
      </c>
      <c r="C18" s="26"/>
      <c r="D18" s="26"/>
      <c r="E18" s="27"/>
      <c r="F18" s="27"/>
      <c r="G18" s="28"/>
    </row>
    <row r="19" s="1" customFormat="1" spans="1:9">
      <c r="A19" s="12"/>
      <c r="B19" s="77"/>
      <c r="C19" s="78"/>
      <c r="D19" s="79"/>
      <c r="E19" s="80" t="str">
        <f>IF(SUM(E22:E24)=0,0,"")</f>
        <v/>
      </c>
      <c r="F19" s="80"/>
      <c r="G19" s="80"/>
      <c r="I19" s="52"/>
    </row>
    <row r="20" s="1" customFormat="1" ht="27" customHeight="1" spans="1:9">
      <c r="A20" s="12"/>
      <c r="B20" s="81" t="s">
        <v>119</v>
      </c>
      <c r="C20" s="81"/>
      <c r="D20" s="81"/>
      <c r="E20" s="82" t="str">
        <f>IF(SUM(E22:E24)=0,0,"")</f>
        <v/>
      </c>
      <c r="F20" s="82"/>
      <c r="G20" s="82"/>
      <c r="I20" s="52"/>
    </row>
    <row r="21" s="1" customFormat="1" spans="1:9">
      <c r="A21" s="12"/>
      <c r="B21" s="77"/>
      <c r="C21" s="78"/>
      <c r="D21" s="79"/>
      <c r="E21" s="80" t="str">
        <f>IF(SUM(E22:E24)=0,0,"")</f>
        <v/>
      </c>
      <c r="F21" s="80"/>
      <c r="G21" s="80"/>
      <c r="I21" s="52"/>
    </row>
    <row r="22" ht="51" spans="2:9">
      <c r="B22" s="17" t="s">
        <v>120</v>
      </c>
      <c r="C22" s="18" t="s">
        <v>39</v>
      </c>
      <c r="D22" s="19" t="s">
        <v>121</v>
      </c>
      <c r="E22" s="20">
        <v>1700</v>
      </c>
      <c r="F22" s="20"/>
      <c r="G22" s="20" t="str">
        <f t="shared" ref="G22:G23" si="3">IF(F22="","",E22*F22)</f>
        <v/>
      </c>
      <c r="I22" s="86">
        <v>10</v>
      </c>
    </row>
    <row r="23" ht="51" spans="2:9">
      <c r="B23" s="17" t="s">
        <v>122</v>
      </c>
      <c r="C23" s="18" t="s">
        <v>39</v>
      </c>
      <c r="D23" s="19" t="s">
        <v>123</v>
      </c>
      <c r="E23" s="20">
        <v>4350</v>
      </c>
      <c r="F23" s="20"/>
      <c r="G23" s="20" t="str">
        <f t="shared" si="3"/>
        <v/>
      </c>
      <c r="I23" s="87">
        <v>0</v>
      </c>
    </row>
    <row r="24" ht="51" spans="2:9">
      <c r="B24" s="17" t="s">
        <v>122</v>
      </c>
      <c r="C24" s="18" t="s">
        <v>39</v>
      </c>
      <c r="D24" s="19" t="s">
        <v>124</v>
      </c>
      <c r="E24" s="20">
        <f>+E16</f>
        <v>485</v>
      </c>
      <c r="F24" s="20"/>
      <c r="G24" s="20" t="str">
        <f t="shared" ref="G24" si="4">IF(F24="","",E24*F24)</f>
        <v/>
      </c>
      <c r="I24" s="87">
        <v>0</v>
      </c>
    </row>
    <row r="25" spans="2:9">
      <c r="B25" s="21"/>
      <c r="C25" s="22"/>
      <c r="D25" s="23"/>
      <c r="E25" s="24"/>
      <c r="F25" s="24"/>
      <c r="G25" s="24"/>
      <c r="I25" s="7"/>
    </row>
    <row r="26" spans="5:7">
      <c r="E26" s="44" t="str">
        <f>IF(SUM(E29:E29)=0,0,"")</f>
        <v/>
      </c>
      <c r="F26" s="44"/>
      <c r="G26" s="44"/>
    </row>
    <row r="27" ht="21.2" customHeight="1" spans="2:7">
      <c r="B27" s="25" t="s">
        <v>125</v>
      </c>
      <c r="C27" s="26"/>
      <c r="D27" s="26"/>
      <c r="E27" s="27" t="str">
        <f>IF(SUM(E29:E29)=0,0,"")</f>
        <v/>
      </c>
      <c r="F27" s="27"/>
      <c r="G27" s="28"/>
    </row>
    <row r="28" spans="5:7">
      <c r="E28" s="44" t="str">
        <f>IF(SUM(E29:E29)=0,0,"")</f>
        <v/>
      </c>
      <c r="F28" s="44"/>
      <c r="G28" s="44"/>
    </row>
    <row r="29" spans="2:9">
      <c r="B29" s="17" t="s">
        <v>126</v>
      </c>
      <c r="C29" s="18" t="s">
        <v>39</v>
      </c>
      <c r="D29" s="19" t="s">
        <v>127</v>
      </c>
      <c r="E29" s="20">
        <v>80</v>
      </c>
      <c r="F29" s="20"/>
      <c r="G29" s="20" t="str">
        <f t="shared" ref="G29" si="5">IF(F29="","",E29*F29)</f>
        <v/>
      </c>
      <c r="I29" s="88">
        <v>0</v>
      </c>
    </row>
    <row r="30" spans="2:9">
      <c r="B30" s="21"/>
      <c r="C30" s="22"/>
      <c r="D30" s="23"/>
      <c r="E30" s="24"/>
      <c r="F30" s="24"/>
      <c r="G30" s="24"/>
      <c r="I30" s="7"/>
    </row>
    <row r="31" ht="21.2" customHeight="1" spans="2:7">
      <c r="B31" s="25" t="s">
        <v>128</v>
      </c>
      <c r="C31" s="26"/>
      <c r="D31" s="26"/>
      <c r="E31" s="27"/>
      <c r="F31" s="27"/>
      <c r="G31" s="28"/>
    </row>
    <row r="32" spans="5:7">
      <c r="E32" s="44" t="str">
        <f>IF(SUM(E35:E38)=0,0,"")</f>
        <v/>
      </c>
      <c r="F32" s="44"/>
      <c r="G32" s="44"/>
    </row>
    <row r="33" ht="21.2" customHeight="1" spans="2:7">
      <c r="B33" s="76" t="s">
        <v>129</v>
      </c>
      <c r="C33" s="76"/>
      <c r="D33" s="76"/>
      <c r="E33" s="75" t="str">
        <f>IF(SUM(E35:E38)=0,0,"")</f>
        <v/>
      </c>
      <c r="F33" s="75"/>
      <c r="G33" s="75"/>
    </row>
    <row r="34" spans="5:7">
      <c r="E34" s="44" t="str">
        <f>IF(SUM(E35:E38)=0,0,"")</f>
        <v/>
      </c>
      <c r="F34" s="44"/>
      <c r="G34" s="44"/>
    </row>
    <row r="35" ht="38.25" spans="2:9">
      <c r="B35" s="17" t="s">
        <v>130</v>
      </c>
      <c r="C35" s="18" t="s">
        <v>52</v>
      </c>
      <c r="D35" s="19" t="s">
        <v>131</v>
      </c>
      <c r="E35" s="20">
        <v>620</v>
      </c>
      <c r="F35" s="20"/>
      <c r="G35" s="20" t="str">
        <f>IF(F35="","",E35*F35)</f>
        <v/>
      </c>
      <c r="I35" s="89">
        <v>16</v>
      </c>
    </row>
    <row r="36" ht="38.25" spans="2:9">
      <c r="B36" s="17" t="s">
        <v>132</v>
      </c>
      <c r="C36" s="18" t="s">
        <v>52</v>
      </c>
      <c r="D36" s="19" t="s">
        <v>133</v>
      </c>
      <c r="E36" s="20">
        <f>840-E37-E38</f>
        <v>712</v>
      </c>
      <c r="F36" s="20"/>
      <c r="G36" s="20" t="str">
        <f t="shared" ref="G36:G38" si="6">IF(F36="","",E36*F36)</f>
        <v/>
      </c>
      <c r="I36" s="90">
        <v>20</v>
      </c>
    </row>
    <row r="37" ht="38.25" spans="2:9">
      <c r="B37" s="17" t="s">
        <v>134</v>
      </c>
      <c r="C37" s="18" t="s">
        <v>52</v>
      </c>
      <c r="D37" s="19" t="s">
        <v>135</v>
      </c>
      <c r="E37" s="20">
        <v>95</v>
      </c>
      <c r="F37" s="20"/>
      <c r="G37" s="20" t="str">
        <f t="shared" si="6"/>
        <v/>
      </c>
      <c r="I37" s="91">
        <v>0</v>
      </c>
    </row>
    <row r="38" ht="38.25" spans="2:9">
      <c r="B38" s="17" t="s">
        <v>136</v>
      </c>
      <c r="C38" s="18" t="s">
        <v>52</v>
      </c>
      <c r="D38" s="19" t="s">
        <v>137</v>
      </c>
      <c r="E38" s="20">
        <v>33</v>
      </c>
      <c r="F38" s="20"/>
      <c r="G38" s="20" t="str">
        <f t="shared" si="6"/>
        <v/>
      </c>
      <c r="I38" s="89">
        <v>20</v>
      </c>
    </row>
    <row r="39" spans="5:7">
      <c r="E39" s="44" t="str">
        <f>IF(SUM(E42:E42)=0,0,"")</f>
        <v/>
      </c>
      <c r="F39" s="44"/>
      <c r="G39" s="44"/>
    </row>
    <row r="40" ht="21.2" customHeight="1" spans="2:7">
      <c r="B40" s="25" t="s">
        <v>138</v>
      </c>
      <c r="C40" s="26"/>
      <c r="D40" s="26"/>
      <c r="E40" s="27" t="str">
        <f>IF(SUM(E42:E42)=0,0,"")</f>
        <v/>
      </c>
      <c r="F40" s="27"/>
      <c r="G40" s="28"/>
    </row>
    <row r="41" spans="5:7">
      <c r="E41" s="44" t="str">
        <f>IF(SUM(E42:E42)=0,0,"")</f>
        <v/>
      </c>
      <c r="F41" s="44"/>
      <c r="G41" s="44"/>
    </row>
    <row r="42" ht="51" spans="2:9">
      <c r="B42" s="17" t="s">
        <v>139</v>
      </c>
      <c r="C42" s="18" t="s">
        <v>49</v>
      </c>
      <c r="D42" s="19" t="s">
        <v>140</v>
      </c>
      <c r="E42" s="55">
        <f>0.25*410*2*0.1</f>
        <v>20.5</v>
      </c>
      <c r="F42" s="20"/>
      <c r="G42" s="20" t="str">
        <f>IF(F42="","",E42*F42)</f>
        <v/>
      </c>
      <c r="I42" s="92">
        <v>0</v>
      </c>
    </row>
    <row r="43" ht="13.5"/>
    <row r="44" ht="16.5" spans="4:7">
      <c r="D44" s="31" t="s">
        <v>141</v>
      </c>
      <c r="E44" s="32"/>
      <c r="F44" s="33" t="str">
        <f>IF(SUM(G9:G42)=0,"",SUM(G9:G42))</f>
        <v/>
      </c>
      <c r="G44" s="34"/>
    </row>
  </sheetData>
  <sheetProtection selectLockedCells="1" selectUnlockedCells="1"/>
  <autoFilter ref="E1:G44">
    <filterColumn colId="0">
      <filters blank="1">
        <filter val="20,50"/>
        <filter val="33,00"/>
        <filter val="80,00"/>
        <filter val="95,00"/>
        <filter val="3.300,00"/>
        <filter val="4.350,00"/>
        <filter val="1.700,00"/>
        <filter val="190,00"/>
        <filter val="249,50"/>
        <filter val="485,00"/>
        <filter val="620,00"/>
        <filter val="712,00"/>
        <filter val="998,00"/>
        <filter val="količina"/>
      </filters>
    </filterColumn>
    <extLst/>
  </autoFilter>
  <mergeCells count="11">
    <mergeCell ref="B4:G4"/>
    <mergeCell ref="B6:D6"/>
    <mergeCell ref="B7:D7"/>
    <mergeCell ref="B12:D12"/>
    <mergeCell ref="B18:D18"/>
    <mergeCell ref="B20:D20"/>
    <mergeCell ref="B27:D27"/>
    <mergeCell ref="B31:D31"/>
    <mergeCell ref="B33:D33"/>
    <mergeCell ref="B40:D40"/>
    <mergeCell ref="F44:G44"/>
  </mergeCells>
  <pageMargins left="0.708333333333333" right="0.708333333333333" top="0.747916666666667" bottom="0.747916666666667" header="0.314583333333333" footer="0.314583333333333"/>
  <pageSetup paperSize="9" orientation="portrait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00B050"/>
  </sheetPr>
  <dimension ref="A1:I26"/>
  <sheetViews>
    <sheetView view="pageBreakPreview" zoomScaleNormal="145" zoomScaleSheetLayoutView="100" workbookViewId="0">
      <selection activeCell="G16" sqref="G16"/>
    </sheetView>
  </sheetViews>
  <sheetFormatPr defaultColWidth="9.14285714285714" defaultRowHeight="12.75"/>
  <cols>
    <col min="1" max="1" width="2.14285714285714" style="2" customWidth="1"/>
    <col min="2" max="2" width="6.28571428571429" style="3" customWidth="1"/>
    <col min="3" max="3" width="5.28571428571429" style="4" customWidth="1"/>
    <col min="4" max="4" width="45.4285714285714" style="5" customWidth="1"/>
    <col min="5" max="5" width="9.14285714285714" style="6"/>
    <col min="6" max="6" width="9.14285714285714" style="6" customWidth="1"/>
    <col min="7" max="7" width="9.71428571428571" style="6" customWidth="1"/>
    <col min="8" max="8" width="4" style="7" customWidth="1"/>
    <col min="9" max="9" width="16.8571428571429" style="54" hidden="1" customWidth="1"/>
    <col min="10" max="10" width="9.14285714285714" style="7" customWidth="1"/>
    <col min="11" max="16384" width="9.14285714285714" style="7"/>
  </cols>
  <sheetData>
    <row r="1" spans="1:1">
      <c r="A1" s="9"/>
    </row>
    <row r="2" spans="2:9">
      <c r="B2" s="10" t="s">
        <v>19</v>
      </c>
      <c r="C2" s="10" t="s">
        <v>20</v>
      </c>
      <c r="D2" s="10" t="s">
        <v>21</v>
      </c>
      <c r="E2" s="11" t="s">
        <v>22</v>
      </c>
      <c r="F2" s="11" t="s">
        <v>23</v>
      </c>
      <c r="G2" s="11" t="s">
        <v>24</v>
      </c>
      <c r="I2" s="65" t="s">
        <v>25</v>
      </c>
    </row>
    <row r="3" s="1" customFormat="1" spans="1:9">
      <c r="A3" s="12"/>
      <c r="B3" s="13"/>
      <c r="C3" s="13"/>
      <c r="D3" s="14"/>
      <c r="E3" s="15"/>
      <c r="F3" s="15"/>
      <c r="G3" s="15"/>
      <c r="I3" s="66"/>
    </row>
    <row r="4" ht="15.75" spans="2:7">
      <c r="B4" s="16" t="s">
        <v>142</v>
      </c>
      <c r="C4" s="16"/>
      <c r="D4" s="16"/>
      <c r="E4" s="16"/>
      <c r="F4" s="16"/>
      <c r="G4" s="16"/>
    </row>
    <row r="5" spans="5:7">
      <c r="E5" s="44" t="str">
        <f>IF(SUM(E8:E9)=0,0,"")</f>
        <v/>
      </c>
      <c r="F5" s="44"/>
      <c r="G5" s="44"/>
    </row>
    <row r="6" ht="21.2" customHeight="1" spans="2:7">
      <c r="B6" s="25" t="s">
        <v>143</v>
      </c>
      <c r="C6" s="26"/>
      <c r="D6" s="26"/>
      <c r="E6" s="27" t="str">
        <f>IF(SUM(E8:E9)=0,0,"")</f>
        <v/>
      </c>
      <c r="F6" s="27"/>
      <c r="G6" s="28"/>
    </row>
    <row r="7" spans="5:7">
      <c r="E7" s="44" t="str">
        <f>IF(SUM(E8:E9)=0,0,"")</f>
        <v/>
      </c>
      <c r="F7" s="44"/>
      <c r="G7" s="44"/>
    </row>
    <row r="8" ht="51" spans="2:9">
      <c r="B8" s="17" t="s">
        <v>144</v>
      </c>
      <c r="C8" s="18" t="s">
        <v>52</v>
      </c>
      <c r="D8" s="19" t="s">
        <v>145</v>
      </c>
      <c r="E8" s="20">
        <v>720</v>
      </c>
      <c r="F8" s="20"/>
      <c r="G8" s="20" t="str">
        <f t="shared" ref="G8" si="0">IF(F8="","",E8*F8)</f>
        <v/>
      </c>
      <c r="I8" s="67">
        <v>10.63</v>
      </c>
    </row>
    <row r="9" ht="38.25" spans="2:9">
      <c r="B9" s="17" t="s">
        <v>146</v>
      </c>
      <c r="C9" s="18" t="s">
        <v>52</v>
      </c>
      <c r="D9" s="19" t="s">
        <v>147</v>
      </c>
      <c r="E9" s="55">
        <f>+E8</f>
        <v>720</v>
      </c>
      <c r="F9" s="20"/>
      <c r="G9" s="20" t="str">
        <f t="shared" ref="G9" si="1">IF(F9="","",E9*F9)</f>
        <v/>
      </c>
      <c r="I9" s="68">
        <v>0</v>
      </c>
    </row>
    <row r="10" spans="5:7">
      <c r="E10" s="44" t="str">
        <f>IF(SUM(E13:E13)=0,0,"")</f>
        <v/>
      </c>
      <c r="F10" s="44"/>
      <c r="G10" s="44"/>
    </row>
    <row r="11" ht="21.2" customHeight="1" spans="2:7">
      <c r="B11" s="25" t="s">
        <v>148</v>
      </c>
      <c r="C11" s="26"/>
      <c r="D11" s="26"/>
      <c r="E11" s="27" t="str">
        <f>IF(SUM(E13:E13)=0,0,"")</f>
        <v/>
      </c>
      <c r="F11" s="27"/>
      <c r="G11" s="28"/>
    </row>
    <row r="12" spans="5:7">
      <c r="E12" s="44" t="str">
        <f>IF(SUM(E13:E13)=0,0,"")</f>
        <v/>
      </c>
      <c r="F12" s="44"/>
      <c r="G12" s="44"/>
    </row>
    <row r="13" ht="38.25" spans="2:9">
      <c r="B13" s="17" t="s">
        <v>149</v>
      </c>
      <c r="C13" s="18" t="s">
        <v>52</v>
      </c>
      <c r="D13" s="19" t="s">
        <v>150</v>
      </c>
      <c r="E13" s="20">
        <v>230</v>
      </c>
      <c r="F13" s="20"/>
      <c r="G13" s="20" t="str">
        <f t="shared" ref="G13" si="2">IF(F13="","",E13*F13)</f>
        <v/>
      </c>
      <c r="I13" s="67">
        <v>26.36</v>
      </c>
    </row>
    <row r="14" s="53" customFormat="1" ht="63.75" spans="1:7">
      <c r="A14" s="56"/>
      <c r="B14" s="57" t="s">
        <v>151</v>
      </c>
      <c r="C14" s="58" t="s">
        <v>49</v>
      </c>
      <c r="D14" s="59" t="s">
        <v>152</v>
      </c>
      <c r="E14" s="60">
        <f>E13*0.3</f>
        <v>69</v>
      </c>
      <c r="F14" s="61"/>
      <c r="G14" s="61" t="str">
        <f t="shared" ref="G14" si="3">IF(F14="","",E14*F14)</f>
        <v/>
      </c>
    </row>
    <row r="15" spans="2:9">
      <c r="B15" s="21"/>
      <c r="C15" s="22"/>
      <c r="D15" s="23"/>
      <c r="E15" s="24"/>
      <c r="F15" s="24"/>
      <c r="G15" s="24"/>
      <c r="I15" s="7"/>
    </row>
    <row r="16" ht="21.2" customHeight="1" spans="2:7">
      <c r="B16" s="25" t="s">
        <v>153</v>
      </c>
      <c r="C16" s="26"/>
      <c r="D16" s="26"/>
      <c r="E16" s="27" t="str">
        <f>IF(SUM(E19:E22)=0,0,"")</f>
        <v/>
      </c>
      <c r="F16" s="27"/>
      <c r="G16" s="28"/>
    </row>
    <row r="17" ht="21.2" customHeight="1" spans="2:9">
      <c r="B17" s="62"/>
      <c r="C17" s="62"/>
      <c r="D17" s="62"/>
      <c r="E17" s="63"/>
      <c r="F17" s="63"/>
      <c r="G17" s="63"/>
      <c r="I17" s="69"/>
    </row>
    <row r="18" ht="25.5" spans="2:9">
      <c r="B18" s="17" t="s">
        <v>154</v>
      </c>
      <c r="C18" s="18" t="s">
        <v>34</v>
      </c>
      <c r="D18" s="19" t="s">
        <v>155</v>
      </c>
      <c r="E18" s="20">
        <v>3</v>
      </c>
      <c r="F18" s="20"/>
      <c r="G18" s="20" t="str">
        <f t="shared" ref="G18" si="4">IF(F18="","",E18*F18)</f>
        <v/>
      </c>
      <c r="I18" s="7"/>
    </row>
    <row r="19" ht="25.5" spans="2:9">
      <c r="B19" s="17" t="s">
        <v>156</v>
      </c>
      <c r="C19" s="18" t="s">
        <v>34</v>
      </c>
      <c r="D19" s="19" t="s">
        <v>157</v>
      </c>
      <c r="E19" s="20">
        <v>18</v>
      </c>
      <c r="F19" s="20"/>
      <c r="G19" s="20" t="str">
        <f t="shared" ref="G19:G20" si="5">IF(F19="","",E19*F19)</f>
        <v/>
      </c>
      <c r="I19" s="70"/>
    </row>
    <row r="20" ht="51" spans="2:9">
      <c r="B20" s="17" t="s">
        <v>158</v>
      </c>
      <c r="C20" s="18" t="s">
        <v>34</v>
      </c>
      <c r="D20" s="19" t="s">
        <v>159</v>
      </c>
      <c r="E20" s="20">
        <v>35</v>
      </c>
      <c r="F20" s="20"/>
      <c r="G20" s="20" t="str">
        <f t="shared" si="5"/>
        <v/>
      </c>
      <c r="I20" s="71">
        <v>177</v>
      </c>
    </row>
    <row r="21" ht="38.25" spans="2:9">
      <c r="B21" s="17" t="s">
        <v>160</v>
      </c>
      <c r="C21" s="18" t="s">
        <v>34</v>
      </c>
      <c r="D21" s="64" t="s">
        <v>161</v>
      </c>
      <c r="E21" s="20">
        <v>33</v>
      </c>
      <c r="F21" s="20"/>
      <c r="G21" s="20" t="str">
        <f t="shared" ref="G21" si="6">IF(F21="","",E21*F21)</f>
        <v/>
      </c>
      <c r="I21" s="71">
        <v>168.8</v>
      </c>
    </row>
    <row r="22" ht="38.25" spans="2:9">
      <c r="B22" s="17" t="s">
        <v>162</v>
      </c>
      <c r="C22" s="18" t="s">
        <v>34</v>
      </c>
      <c r="D22" s="64" t="s">
        <v>163</v>
      </c>
      <c r="E22" s="20">
        <v>2</v>
      </c>
      <c r="F22" s="20"/>
      <c r="G22" s="20" t="str">
        <f t="shared" ref="G22" si="7">IF(F22="","",E22*F22)</f>
        <v/>
      </c>
      <c r="I22" s="71">
        <v>289</v>
      </c>
    </row>
    <row r="23" ht="38.25" spans="2:9">
      <c r="B23" s="17" t="s">
        <v>164</v>
      </c>
      <c r="C23" s="18" t="s">
        <v>34</v>
      </c>
      <c r="D23" s="19" t="s">
        <v>165</v>
      </c>
      <c r="E23" s="20">
        <v>10</v>
      </c>
      <c r="F23" s="20"/>
      <c r="G23" s="20" t="str">
        <f t="shared" ref="G23:G24" si="8">IF(F23="","",E23*F23)</f>
        <v/>
      </c>
      <c r="I23" s="72">
        <v>0</v>
      </c>
    </row>
    <row r="24" ht="38.25" spans="2:9">
      <c r="B24" s="17" t="s">
        <v>164</v>
      </c>
      <c r="C24" s="18" t="s">
        <v>34</v>
      </c>
      <c r="D24" s="19" t="s">
        <v>166</v>
      </c>
      <c r="E24" s="20">
        <v>15</v>
      </c>
      <c r="F24" s="20"/>
      <c r="G24" s="20" t="str">
        <f t="shared" si="8"/>
        <v/>
      </c>
      <c r="I24" s="7"/>
    </row>
    <row r="25" ht="13.5" spans="2:9">
      <c r="B25" s="21"/>
      <c r="C25" s="22"/>
      <c r="D25" s="23"/>
      <c r="E25" s="24"/>
      <c r="F25" s="24"/>
      <c r="G25" s="24"/>
      <c r="I25" s="7"/>
    </row>
    <row r="26" ht="16.5" spans="4:7">
      <c r="D26" s="31" t="s">
        <v>167</v>
      </c>
      <c r="E26" s="32"/>
      <c r="F26" s="33" t="str">
        <f>IF(SUM(G5:G24)=0,"",SUM(G5:G24))</f>
        <v/>
      </c>
      <c r="G26" s="34"/>
    </row>
  </sheetData>
  <sheetProtection selectLockedCells="1" selectUnlockedCells="1"/>
  <autoFilter ref="E1:G26">
    <filterColumn colId="0">
      <filters blank="1">
        <filter val="2,00"/>
        <filter val="3,00"/>
        <filter val="10,00"/>
        <filter val="15,00"/>
        <filter val="33,00"/>
        <filter val="35,00"/>
        <filter val="69,00"/>
        <filter val="230,00"/>
        <filter val="720,00"/>
        <filter val="količina"/>
      </filters>
    </filterColumn>
    <extLst/>
  </autoFilter>
  <mergeCells count="5">
    <mergeCell ref="B4:G4"/>
    <mergeCell ref="B6:D6"/>
    <mergeCell ref="B11:D11"/>
    <mergeCell ref="B16:D16"/>
    <mergeCell ref="F26:G26"/>
  </mergeCells>
  <pageMargins left="0.708333333333333" right="0.708333333333333" top="0.747916666666667" bottom="0.747916666666667" header="0.314583333333333" footer="0.314583333333333"/>
  <pageSetup paperSize="9" orientation="portrait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0070C0"/>
  </sheetPr>
  <dimension ref="A1:I6"/>
  <sheetViews>
    <sheetView view="pageBreakPreview" zoomScaleNormal="100" zoomScaleSheetLayoutView="100" workbookViewId="0">
      <selection activeCell="F14" sqref="F14"/>
    </sheetView>
  </sheetViews>
  <sheetFormatPr defaultColWidth="9.14285714285714" defaultRowHeight="12.75" outlineLevelRow="5"/>
  <cols>
    <col min="1" max="1" width="2.14285714285714" style="2" customWidth="1"/>
    <col min="2" max="2" width="6.28571428571429" style="3" customWidth="1"/>
    <col min="3" max="3" width="5.28571428571429" style="4" customWidth="1"/>
    <col min="4" max="4" width="45.4285714285714" style="5" customWidth="1"/>
    <col min="5" max="5" width="9.14285714285714" style="45"/>
    <col min="6" max="6" width="9.14285714285714" style="6" customWidth="1"/>
    <col min="7" max="7" width="9.71428571428571" style="6" customWidth="1"/>
    <col min="8" max="8" width="4" style="7" customWidth="1"/>
    <col min="9" max="9" width="16.8571428571429" style="46" hidden="1" customWidth="1"/>
    <col min="10" max="10" width="9.14285714285714" style="7" customWidth="1"/>
    <col min="11" max="16384" width="9.14285714285714" style="7"/>
  </cols>
  <sheetData>
    <row r="1" spans="1:1">
      <c r="A1" s="9"/>
    </row>
    <row r="2" spans="2:9">
      <c r="B2" s="10" t="s">
        <v>19</v>
      </c>
      <c r="C2" s="10" t="s">
        <v>20</v>
      </c>
      <c r="D2" s="10" t="s">
        <v>21</v>
      </c>
      <c r="E2" s="47" t="s">
        <v>22</v>
      </c>
      <c r="F2" s="11" t="s">
        <v>23</v>
      </c>
      <c r="G2" s="11" t="s">
        <v>24</v>
      </c>
      <c r="I2" s="51" t="s">
        <v>25</v>
      </c>
    </row>
    <row r="3" s="1" customFormat="1" spans="1:9">
      <c r="A3" s="12"/>
      <c r="B3" s="13"/>
      <c r="C3" s="13"/>
      <c r="D3" s="14"/>
      <c r="E3" s="48"/>
      <c r="F3" s="15"/>
      <c r="G3" s="15"/>
      <c r="I3" s="52"/>
    </row>
    <row r="4" ht="15.75" spans="2:7">
      <c r="B4" s="16" t="s">
        <v>168</v>
      </c>
      <c r="C4" s="16"/>
      <c r="D4" s="16"/>
      <c r="E4" s="49"/>
      <c r="F4" s="16"/>
      <c r="G4" s="16"/>
    </row>
    <row r="5" ht="13.5"/>
    <row r="6" ht="16.5" spans="4:7">
      <c r="D6" s="31" t="s">
        <v>169</v>
      </c>
      <c r="E6" s="50"/>
      <c r="F6" s="33"/>
      <c r="G6" s="34"/>
    </row>
  </sheetData>
  <sheetProtection selectLockedCells="1" selectUnlockedCells="1"/>
  <autoFilter ref="E1:G6">
    <filterColumn colId="0">
      <customFilters>
        <customFilter operator="equal" val="količina"/>
      </customFilters>
    </filterColumn>
    <extLst/>
  </autoFilter>
  <mergeCells count="2">
    <mergeCell ref="B4:G4"/>
    <mergeCell ref="F6:G6"/>
  </mergeCells>
  <pageMargins left="0.708333333333333" right="0.708333333333333" top="0.747916666666667" bottom="0.747916666666667" header="0.314583333333333" footer="0.314583333333333"/>
  <pageSetup paperSize="9" orientation="portrait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002060"/>
  </sheetPr>
  <dimension ref="A1:I27"/>
  <sheetViews>
    <sheetView view="pageBreakPreview" zoomScale="115" zoomScaleNormal="145" zoomScaleSheetLayoutView="115" topLeftCell="A22" workbookViewId="0">
      <selection activeCell="F27" sqref="F27:G27"/>
    </sheetView>
  </sheetViews>
  <sheetFormatPr defaultColWidth="9.14285714285714" defaultRowHeight="12.75"/>
  <cols>
    <col min="1" max="1" width="2.14285714285714" style="2" customWidth="1"/>
    <col min="2" max="2" width="6.28571428571429" style="3" customWidth="1"/>
    <col min="3" max="3" width="5.28571428571429" style="4" customWidth="1"/>
    <col min="4" max="4" width="45.4285714285714" style="5" customWidth="1"/>
    <col min="5" max="5" width="9.14285714285714" style="6"/>
    <col min="6" max="6" width="9.14285714285714" style="6" customWidth="1"/>
    <col min="7" max="7" width="9.71428571428571" style="6" customWidth="1"/>
    <col min="8" max="8" width="4" style="7" customWidth="1"/>
    <col min="9" max="9" width="16.8571428571429" style="8" hidden="1" customWidth="1"/>
    <col min="10" max="10" width="9.14285714285714" style="7" customWidth="1"/>
    <col min="11" max="16384" width="9.14285714285714" style="7"/>
  </cols>
  <sheetData>
    <row r="1" spans="1:1">
      <c r="A1" s="9"/>
    </row>
    <row r="2" spans="2:9">
      <c r="B2" s="10" t="s">
        <v>19</v>
      </c>
      <c r="C2" s="10" t="s">
        <v>20</v>
      </c>
      <c r="D2" s="10" t="s">
        <v>21</v>
      </c>
      <c r="E2" s="11" t="s">
        <v>22</v>
      </c>
      <c r="F2" s="11" t="s">
        <v>23</v>
      </c>
      <c r="G2" s="11" t="s">
        <v>24</v>
      </c>
      <c r="I2" s="35" t="s">
        <v>25</v>
      </c>
    </row>
    <row r="3" s="1" customFormat="1" spans="1:9">
      <c r="A3" s="12"/>
      <c r="B3" s="13"/>
      <c r="C3" s="13"/>
      <c r="D3" s="14"/>
      <c r="E3" s="15"/>
      <c r="F3" s="15"/>
      <c r="G3" s="15"/>
      <c r="I3" s="36"/>
    </row>
    <row r="4" ht="15.75" spans="2:7">
      <c r="B4" s="16" t="s">
        <v>170</v>
      </c>
      <c r="C4" s="16"/>
      <c r="D4" s="16"/>
      <c r="E4" s="16"/>
      <c r="F4" s="16"/>
      <c r="G4" s="16"/>
    </row>
    <row r="5" customHeight="1" spans="2:7">
      <c r="B5" s="16"/>
      <c r="C5" s="16"/>
      <c r="D5" s="16"/>
      <c r="E5" s="30" t="str">
        <f>IF(SUM(E8:E12)=0,0,"")</f>
        <v/>
      </c>
      <c r="F5" s="30"/>
      <c r="G5" s="30"/>
    </row>
    <row r="6" ht="21.2" customHeight="1" spans="2:7">
      <c r="B6" s="25" t="s">
        <v>171</v>
      </c>
      <c r="C6" s="26"/>
      <c r="D6" s="26"/>
      <c r="E6" s="27" t="str">
        <f>IF(SUM(E8:E12)=0,0,"")</f>
        <v/>
      </c>
      <c r="F6" s="27"/>
      <c r="G6" s="28"/>
    </row>
    <row r="7" spans="5:7">
      <c r="E7" s="29" t="str">
        <f>IF(SUM(E8:E12)=0,0,"")</f>
        <v/>
      </c>
      <c r="F7" s="29"/>
      <c r="G7" s="29"/>
    </row>
    <row r="8" ht="38.25" spans="2:9">
      <c r="B8" s="17" t="s">
        <v>172</v>
      </c>
      <c r="C8" s="18" t="s">
        <v>34</v>
      </c>
      <c r="D8" s="19" t="s">
        <v>173</v>
      </c>
      <c r="E8" s="20">
        <v>16</v>
      </c>
      <c r="F8" s="20"/>
      <c r="G8" s="20" t="str">
        <f t="shared" ref="G8:G9" si="0">IF(F8="","",E8*F8)</f>
        <v/>
      </c>
      <c r="I8" s="8">
        <v>30</v>
      </c>
    </row>
    <row r="9" ht="25.5" spans="2:9">
      <c r="B9" s="17" t="s">
        <v>174</v>
      </c>
      <c r="C9" s="18" t="s">
        <v>34</v>
      </c>
      <c r="D9" s="19" t="s">
        <v>175</v>
      </c>
      <c r="E9" s="20">
        <v>16</v>
      </c>
      <c r="F9" s="20"/>
      <c r="G9" s="20" t="str">
        <f t="shared" si="0"/>
        <v/>
      </c>
      <c r="I9" s="8">
        <v>35</v>
      </c>
    </row>
    <row r="10" ht="51" spans="2:9">
      <c r="B10" s="17" t="s">
        <v>176</v>
      </c>
      <c r="C10" s="18" t="s">
        <v>34</v>
      </c>
      <c r="D10" s="19" t="s">
        <v>177</v>
      </c>
      <c r="E10" s="20">
        <v>7</v>
      </c>
      <c r="F10" s="20"/>
      <c r="G10" s="20" t="str">
        <f t="shared" ref="G10" si="1">IF(F10="","",E10*F10)</f>
        <v/>
      </c>
      <c r="I10" s="8">
        <v>125</v>
      </c>
    </row>
    <row r="11" ht="51" spans="2:9">
      <c r="B11" s="17" t="s">
        <v>178</v>
      </c>
      <c r="C11" s="18" t="s">
        <v>34</v>
      </c>
      <c r="D11" s="19" t="s">
        <v>179</v>
      </c>
      <c r="E11" s="20">
        <v>13</v>
      </c>
      <c r="F11" s="20"/>
      <c r="G11" s="20" t="str">
        <f t="shared" ref="G11:G12" si="2">IF(F11="","",E11*F11)</f>
        <v/>
      </c>
      <c r="I11" s="8">
        <v>105</v>
      </c>
    </row>
    <row r="12" ht="51" spans="2:9">
      <c r="B12" s="17" t="s">
        <v>180</v>
      </c>
      <c r="C12" s="18" t="s">
        <v>34</v>
      </c>
      <c r="D12" s="19" t="s">
        <v>181</v>
      </c>
      <c r="E12" s="20">
        <v>4</v>
      </c>
      <c r="F12" s="20"/>
      <c r="G12" s="20" t="str">
        <f t="shared" si="2"/>
        <v/>
      </c>
      <c r="I12" s="8">
        <v>125</v>
      </c>
    </row>
    <row r="13" spans="5:7">
      <c r="E13" s="44" t="str">
        <f>IF(SUM(E16:E24)=0,0,"")</f>
        <v/>
      </c>
      <c r="F13" s="44"/>
      <c r="G13" s="44"/>
    </row>
    <row r="14" ht="21.2" customHeight="1" spans="2:7">
      <c r="B14" s="25" t="s">
        <v>182</v>
      </c>
      <c r="C14" s="26"/>
      <c r="D14" s="26"/>
      <c r="E14" s="27" t="str">
        <f>IF(SUM(E16:E24)=0,0,"")</f>
        <v/>
      </c>
      <c r="F14" s="27"/>
      <c r="G14" s="28"/>
    </row>
    <row r="15" spans="5:7">
      <c r="E15" s="44" t="str">
        <f>IF(SUM(E16:E24)=0,0,"")</f>
        <v/>
      </c>
      <c r="F15" s="44"/>
      <c r="G15" s="44"/>
    </row>
    <row r="16" ht="63.75" spans="2:9">
      <c r="B16" s="17" t="s">
        <v>183</v>
      </c>
      <c r="C16" s="18" t="s">
        <v>52</v>
      </c>
      <c r="D16" s="19" t="s">
        <v>184</v>
      </c>
      <c r="E16" s="20">
        <v>490</v>
      </c>
      <c r="F16" s="20"/>
      <c r="G16" s="20" t="str">
        <f>IF(F16="","",E16*F16)</f>
        <v/>
      </c>
      <c r="I16" s="8">
        <v>0</v>
      </c>
    </row>
    <row r="17" ht="63.75" spans="2:9">
      <c r="B17" s="17" t="s">
        <v>185</v>
      </c>
      <c r="C17" s="18" t="s">
        <v>52</v>
      </c>
      <c r="D17" s="19" t="s">
        <v>186</v>
      </c>
      <c r="E17" s="20">
        <v>740</v>
      </c>
      <c r="F17" s="20"/>
      <c r="G17" s="20" t="str">
        <f t="shared" ref="G17:G23" si="3">IF(F17="","",E17*F17)</f>
        <v/>
      </c>
      <c r="I17" s="8">
        <v>0</v>
      </c>
    </row>
    <row r="18" ht="63.75" spans="2:9">
      <c r="B18" s="17" t="s">
        <v>187</v>
      </c>
      <c r="C18" s="18" t="s">
        <v>52</v>
      </c>
      <c r="D18" s="19" t="s">
        <v>188</v>
      </c>
      <c r="E18" s="20">
        <v>75</v>
      </c>
      <c r="F18" s="20"/>
      <c r="G18" s="20" t="str">
        <f t="shared" si="3"/>
        <v/>
      </c>
      <c r="I18" s="8">
        <v>0</v>
      </c>
    </row>
    <row r="19" ht="63.75" spans="2:9">
      <c r="B19" s="17" t="s">
        <v>189</v>
      </c>
      <c r="C19" s="18" t="s">
        <v>52</v>
      </c>
      <c r="D19" s="19" t="s">
        <v>190</v>
      </c>
      <c r="E19" s="20">
        <v>20</v>
      </c>
      <c r="F19" s="20"/>
      <c r="G19" s="20" t="str">
        <f t="shared" si="3"/>
        <v/>
      </c>
      <c r="I19" s="8">
        <v>0</v>
      </c>
    </row>
    <row r="20" ht="76.5" spans="2:9">
      <c r="B20" s="17" t="s">
        <v>191</v>
      </c>
      <c r="C20" s="18" t="s">
        <v>52</v>
      </c>
      <c r="D20" s="19" t="s">
        <v>192</v>
      </c>
      <c r="E20" s="20">
        <v>650</v>
      </c>
      <c r="F20" s="20"/>
      <c r="G20" s="20" t="str">
        <f t="shared" si="3"/>
        <v/>
      </c>
      <c r="I20" s="7"/>
    </row>
    <row r="21" ht="63.75" spans="2:9">
      <c r="B21" s="17" t="s">
        <v>193</v>
      </c>
      <c r="C21" s="18" t="s">
        <v>39</v>
      </c>
      <c r="D21" s="19" t="s">
        <v>194</v>
      </c>
      <c r="E21" s="20">
        <v>25</v>
      </c>
      <c r="F21" s="20"/>
      <c r="G21" s="20" t="str">
        <f t="shared" si="3"/>
        <v/>
      </c>
      <c r="I21" s="8">
        <v>2.5</v>
      </c>
    </row>
    <row r="22" ht="51" spans="2:9">
      <c r="B22" s="17" t="s">
        <v>195</v>
      </c>
      <c r="C22" s="18" t="s">
        <v>39</v>
      </c>
      <c r="D22" s="19" t="s">
        <v>196</v>
      </c>
      <c r="E22" s="20">
        <f>112*1.5</f>
        <v>168</v>
      </c>
      <c r="F22" s="20"/>
      <c r="G22" s="20" t="str">
        <f t="shared" si="3"/>
        <v/>
      </c>
      <c r="I22" s="8">
        <v>15</v>
      </c>
    </row>
    <row r="23" ht="51" spans="2:9">
      <c r="B23" s="17" t="s">
        <v>197</v>
      </c>
      <c r="C23" s="18" t="s">
        <v>39</v>
      </c>
      <c r="D23" s="19" t="s">
        <v>198</v>
      </c>
      <c r="E23" s="20">
        <f>43*0.5*0.5+35</f>
        <v>45.75</v>
      </c>
      <c r="F23" s="20"/>
      <c r="G23" s="20" t="str">
        <f t="shared" si="3"/>
        <v/>
      </c>
      <c r="I23" s="8">
        <v>0</v>
      </c>
    </row>
    <row r="24" ht="51" spans="2:9">
      <c r="B24" s="17" t="s">
        <v>199</v>
      </c>
      <c r="C24" s="18" t="s">
        <v>39</v>
      </c>
      <c r="D24" s="19" t="s">
        <v>200</v>
      </c>
      <c r="E24" s="20">
        <f>40*0.75*1.8*0.5</f>
        <v>27</v>
      </c>
      <c r="F24" s="20"/>
      <c r="G24" s="20" t="str">
        <f t="shared" ref="G24" si="4">IF(F24="","",E24*F24)</f>
        <v/>
      </c>
      <c r="I24" s="8">
        <v>0</v>
      </c>
    </row>
    <row r="25" spans="5:7">
      <c r="E25" s="44"/>
      <c r="F25" s="44"/>
      <c r="G25" s="44"/>
    </row>
    <row r="26" ht="13.5" spans="2:9">
      <c r="B26" s="21"/>
      <c r="C26" s="22"/>
      <c r="D26" s="23"/>
      <c r="E26" s="24"/>
      <c r="F26" s="24"/>
      <c r="G26" s="24"/>
      <c r="I26" s="7"/>
    </row>
    <row r="27" ht="16.5" spans="4:7">
      <c r="D27" s="31" t="s">
        <v>201</v>
      </c>
      <c r="E27" s="32"/>
      <c r="F27" s="33" t="str">
        <f>IF(SUM(G8:G26)=0,"",SUM(G8:G26))</f>
        <v/>
      </c>
      <c r="G27" s="34"/>
    </row>
  </sheetData>
  <sheetProtection selectLockedCells="1" selectUnlockedCells="1"/>
  <autoFilter ref="E1:G27">
    <filterColumn colId="0">
      <filters blank="1">
        <filter val="4,00"/>
        <filter val="7,00"/>
        <filter val="13,00"/>
        <filter val="16,00"/>
        <filter val="20,00"/>
        <filter val="25,00"/>
        <filter val="27,00"/>
        <filter val="75,00"/>
        <filter val="168,00"/>
        <filter val="490,00"/>
        <filter val="650,00"/>
        <filter val="740,00"/>
        <filter val="količina"/>
        <filter val="45,75"/>
      </filters>
    </filterColumn>
    <extLst/>
  </autoFilter>
  <mergeCells count="4">
    <mergeCell ref="B4:G4"/>
    <mergeCell ref="B6:D6"/>
    <mergeCell ref="B14:D14"/>
    <mergeCell ref="F27:G27"/>
  </mergeCells>
  <pageMargins left="0.708333333333333" right="0.708333333333333" top="0.747916666666667" bottom="0.747916666666667" header="0.314583333333333" footer="0.314583333333333"/>
  <pageSetup paperSize="9" orientation="portrait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topLeftCell="A19" workbookViewId="0">
      <selection activeCell="J9" sqref="J9"/>
    </sheetView>
  </sheetViews>
  <sheetFormatPr defaultColWidth="9.14285714285714" defaultRowHeight="12.75"/>
  <cols>
    <col min="1" max="1" width="2.14285714285714" style="2" customWidth="1"/>
    <col min="2" max="2" width="6.28571428571429" style="3" customWidth="1"/>
    <col min="3" max="3" width="5.28571428571429" style="4" customWidth="1"/>
    <col min="4" max="4" width="45.4285714285714" style="5" customWidth="1"/>
    <col min="5" max="5" width="9.14285714285714" style="6"/>
    <col min="6" max="6" width="9.14285714285714" style="6" customWidth="1"/>
    <col min="7" max="7" width="9.71428571428571" style="6" customWidth="1"/>
    <col min="8" max="8" width="4" style="7" customWidth="1"/>
    <col min="9" max="9" width="9.14285714285714" style="7" customWidth="1"/>
    <col min="10" max="16383" width="9.14285714285714" style="7"/>
  </cols>
  <sheetData>
    <row r="1" s="7" customFormat="1" ht="15" spans="1:16384">
      <c r="A1" s="9"/>
      <c r="B1" s="3"/>
      <c r="C1" s="4"/>
      <c r="D1" s="5"/>
      <c r="E1" s="6"/>
      <c r="F1" s="6"/>
      <c r="G1" s="6"/>
      <c r="H1" s="7"/>
      <c r="I1" s="7"/>
      <c r="XFD1"/>
    </row>
    <row r="2" s="7" customFormat="1" ht="15" spans="1:16384">
      <c r="A2" s="2"/>
      <c r="B2" s="10" t="s">
        <v>19</v>
      </c>
      <c r="C2" s="10" t="s">
        <v>20</v>
      </c>
      <c r="D2" s="10" t="s">
        <v>21</v>
      </c>
      <c r="E2" s="11" t="s">
        <v>22</v>
      </c>
      <c r="F2" s="11" t="s">
        <v>23</v>
      </c>
      <c r="G2" s="11" t="s">
        <v>24</v>
      </c>
      <c r="H2" s="7"/>
      <c r="I2" s="7"/>
      <c r="XFD2"/>
    </row>
    <row r="3" s="1" customFormat="1" ht="15" spans="1:16384">
      <c r="A3" s="12"/>
      <c r="B3" s="13"/>
      <c r="C3" s="13"/>
      <c r="D3" s="14"/>
      <c r="E3" s="15"/>
      <c r="F3" s="15"/>
      <c r="G3" s="15"/>
      <c r="XFD3"/>
    </row>
    <row r="4" s="7" customFormat="1" ht="15.75" spans="1:16384">
      <c r="A4" s="2"/>
      <c r="B4" s="16" t="s">
        <v>202</v>
      </c>
      <c r="C4" s="16"/>
      <c r="D4" s="16"/>
      <c r="E4" s="16"/>
      <c r="F4" s="16"/>
      <c r="G4" s="16"/>
      <c r="H4" s="7"/>
      <c r="I4" s="7"/>
      <c r="XFD4"/>
    </row>
    <row r="5" s="7" customFormat="1" ht="15.75" spans="1:16384">
      <c r="A5" s="2"/>
      <c r="B5" s="16"/>
      <c r="C5" s="16"/>
      <c r="D5" s="16"/>
      <c r="E5" s="30" t="str">
        <f>IF(SUM(E8:E11)=0,0,"")</f>
        <v/>
      </c>
      <c r="F5" s="30"/>
      <c r="G5" s="30"/>
      <c r="H5" s="7"/>
      <c r="I5" s="7"/>
      <c r="XFD5"/>
    </row>
    <row r="6" s="7" customFormat="1" ht="15" spans="1:16384">
      <c r="A6" s="2"/>
      <c r="B6" s="25" t="s">
        <v>203</v>
      </c>
      <c r="C6" s="26"/>
      <c r="D6" s="26"/>
      <c r="E6" s="27" t="str">
        <f>IF(SUM(E8:E11)=0,0,"")</f>
        <v/>
      </c>
      <c r="F6" s="27"/>
      <c r="G6" s="28"/>
      <c r="H6" s="7"/>
      <c r="I6" s="7"/>
      <c r="XFD6"/>
    </row>
    <row r="7" s="7" customFormat="1" ht="15" spans="1:16384">
      <c r="A7" s="2"/>
      <c r="B7" s="3"/>
      <c r="C7" s="4"/>
      <c r="D7" s="5"/>
      <c r="E7" s="29" t="str">
        <f>IF(SUM(E8:E11)=0,0,"")</f>
        <v/>
      </c>
      <c r="F7" s="29"/>
      <c r="G7" s="29"/>
      <c r="H7" s="7"/>
      <c r="I7" s="7"/>
      <c r="XFD7"/>
    </row>
    <row r="8" s="7" customFormat="1" ht="15" spans="1:16384">
      <c r="A8" s="2"/>
      <c r="B8" s="17"/>
      <c r="C8" s="37" t="s">
        <v>34</v>
      </c>
      <c r="D8" s="38" t="s">
        <v>204</v>
      </c>
      <c r="E8" s="39">
        <v>14</v>
      </c>
      <c r="F8" s="20"/>
      <c r="G8" s="20" t="str">
        <f>IF(F8="","",E8*F8)</f>
        <v/>
      </c>
      <c r="XFD8"/>
    </row>
    <row r="9" s="7" customFormat="1" ht="76.5" spans="1:16384">
      <c r="A9" s="2"/>
      <c r="B9" s="17"/>
      <c r="C9" s="40" t="s">
        <v>205</v>
      </c>
      <c r="D9" s="167" t="s">
        <v>206</v>
      </c>
      <c r="E9" s="39">
        <v>385</v>
      </c>
      <c r="F9" s="20"/>
      <c r="G9" s="20" t="str">
        <f>IF(F9="","",E9*F9)</f>
        <v/>
      </c>
      <c r="XFD9"/>
    </row>
    <row r="10" s="7" customFormat="1" ht="51" spans="1:16384">
      <c r="A10" s="2"/>
      <c r="B10" s="17"/>
      <c r="C10" s="40" t="s">
        <v>34</v>
      </c>
      <c r="D10" s="37" t="s">
        <v>207</v>
      </c>
      <c r="E10" s="39">
        <v>4</v>
      </c>
      <c r="F10" s="20"/>
      <c r="G10" s="20" t="str">
        <f>IF(F10="","",E10*F10)</f>
        <v/>
      </c>
      <c r="XFD10"/>
    </row>
    <row r="11" s="7" customFormat="1" ht="51" spans="1:16384">
      <c r="A11" s="2"/>
      <c r="B11" s="17"/>
      <c r="C11" s="40" t="s">
        <v>34</v>
      </c>
      <c r="D11" s="37" t="s">
        <v>208</v>
      </c>
      <c r="E11" s="39">
        <v>16</v>
      </c>
      <c r="F11" s="20"/>
      <c r="G11" s="20" t="str">
        <f>IF(F11="","",E11*F11)</f>
        <v/>
      </c>
      <c r="XFD11"/>
    </row>
    <row r="12" s="7" customFormat="1" ht="63.75" spans="1:16384">
      <c r="A12" s="2"/>
      <c r="B12" s="17"/>
      <c r="C12" s="40" t="s">
        <v>34</v>
      </c>
      <c r="D12" s="167" t="s">
        <v>209</v>
      </c>
      <c r="E12" s="39">
        <v>2</v>
      </c>
      <c r="F12" s="20"/>
      <c r="G12" s="20" t="str">
        <f>IF(F12="","",E12*F12)</f>
        <v/>
      </c>
      <c r="XFD12"/>
    </row>
    <row r="13" s="7" customFormat="1" ht="25.5" spans="1:16384">
      <c r="A13" s="2"/>
      <c r="B13" s="3"/>
      <c r="C13" s="40" t="s">
        <v>34</v>
      </c>
      <c r="D13" s="38" t="s">
        <v>210</v>
      </c>
      <c r="E13" s="39">
        <v>14</v>
      </c>
      <c r="F13" s="41"/>
      <c r="G13" s="41"/>
      <c r="H13" s="7"/>
      <c r="I13" s="7"/>
      <c r="XFD13"/>
    </row>
    <row r="14" s="7" customFormat="1" ht="25.5" spans="1:16384">
      <c r="A14" s="2"/>
      <c r="B14" s="3"/>
      <c r="C14" s="40" t="s">
        <v>34</v>
      </c>
      <c r="D14" s="37" t="s">
        <v>211</v>
      </c>
      <c r="E14" s="39">
        <v>2</v>
      </c>
      <c r="F14" s="41"/>
      <c r="G14" s="41"/>
      <c r="XFD14"/>
    </row>
    <row r="15" s="7" customFormat="1" ht="15" spans="1:16384">
      <c r="A15" s="2"/>
      <c r="B15" s="3"/>
      <c r="C15" s="40" t="s">
        <v>205</v>
      </c>
      <c r="D15" s="37" t="s">
        <v>212</v>
      </c>
      <c r="E15" s="39">
        <v>470</v>
      </c>
      <c r="F15" s="41"/>
      <c r="G15" s="41"/>
      <c r="XFD15"/>
    </row>
    <row r="16" s="7" customFormat="1" ht="15" spans="1:16384">
      <c r="A16" s="2"/>
      <c r="B16" s="3"/>
      <c r="C16" s="40" t="s">
        <v>205</v>
      </c>
      <c r="D16" s="42" t="s">
        <v>213</v>
      </c>
      <c r="E16" s="39">
        <v>409</v>
      </c>
      <c r="F16" s="41"/>
      <c r="G16" s="41"/>
      <c r="XFD16"/>
    </row>
    <row r="17" s="7" customFormat="1" ht="15" spans="1:16384">
      <c r="A17" s="2"/>
      <c r="B17" s="3"/>
      <c r="C17" s="42" t="s">
        <v>34</v>
      </c>
      <c r="D17" s="42" t="s">
        <v>214</v>
      </c>
      <c r="E17" s="43">
        <v>1</v>
      </c>
      <c r="F17" s="41"/>
      <c r="G17" s="41"/>
      <c r="XFD17"/>
    </row>
    <row r="18" s="7" customFormat="1" ht="38.25" spans="1:16384">
      <c r="A18" s="2"/>
      <c r="B18" s="3"/>
      <c r="C18" s="40" t="s">
        <v>34</v>
      </c>
      <c r="D18" s="37" t="s">
        <v>215</v>
      </c>
      <c r="E18" s="39">
        <v>1</v>
      </c>
      <c r="F18" s="41"/>
      <c r="G18" s="41"/>
      <c r="XFD18"/>
    </row>
    <row r="19" s="7" customFormat="1" ht="15.75" spans="1:16384">
      <c r="A19" s="2"/>
      <c r="B19" s="3"/>
      <c r="C19" s="4"/>
      <c r="D19" s="23"/>
      <c r="XFD19"/>
    </row>
    <row r="20" ht="16.5" spans="4:7">
      <c r="D20" s="31" t="s">
        <v>216</v>
      </c>
      <c r="E20" s="32"/>
      <c r="F20" s="33" t="str">
        <f>IF(SUM(G8:G18)=0,"",SUM(G8:G18))</f>
        <v/>
      </c>
      <c r="G20" s="34"/>
    </row>
  </sheetData>
  <mergeCells count="3">
    <mergeCell ref="B4:G4"/>
    <mergeCell ref="B6:D6"/>
    <mergeCell ref="F20:G20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32"/>
  <sheetViews>
    <sheetView view="pageBreakPreview" zoomScaleNormal="100" zoomScaleSheetLayoutView="100" workbookViewId="0">
      <selection activeCell="E12" sqref="E12"/>
    </sheetView>
  </sheetViews>
  <sheetFormatPr defaultColWidth="9.14285714285714" defaultRowHeight="12.75"/>
  <cols>
    <col min="1" max="1" width="2.14285714285714" style="2" customWidth="1"/>
    <col min="2" max="2" width="6.28571428571429" style="3" customWidth="1"/>
    <col min="3" max="3" width="5.57142857142857" style="4" customWidth="1"/>
    <col min="4" max="4" width="45.4285714285714" style="5" customWidth="1"/>
    <col min="5" max="5" width="9.14285714285714" style="6"/>
    <col min="6" max="6" width="10.2857142857143" style="6" customWidth="1"/>
    <col min="7" max="7" width="9.71428571428571" style="6" customWidth="1"/>
    <col min="8" max="8" width="4" style="7" customWidth="1"/>
    <col min="9" max="9" width="16.8571428571429" style="8" hidden="1" customWidth="1"/>
    <col min="10" max="10" width="9.14285714285714" style="7" customWidth="1"/>
    <col min="11" max="16384" width="9.14285714285714" style="7"/>
  </cols>
  <sheetData>
    <row r="1" spans="1:1">
      <c r="A1" s="9"/>
    </row>
    <row r="2" spans="2:9">
      <c r="B2" s="10" t="s">
        <v>19</v>
      </c>
      <c r="C2" s="10" t="s">
        <v>20</v>
      </c>
      <c r="D2" s="10" t="s">
        <v>21</v>
      </c>
      <c r="E2" s="11" t="s">
        <v>22</v>
      </c>
      <c r="F2" s="11" t="s">
        <v>23</v>
      </c>
      <c r="G2" s="11" t="s">
        <v>24</v>
      </c>
      <c r="I2" s="35" t="s">
        <v>25</v>
      </c>
    </row>
    <row r="3" s="1" customFormat="1" spans="1:9">
      <c r="A3" s="12"/>
      <c r="B3" s="13"/>
      <c r="C3" s="13"/>
      <c r="D3" s="14"/>
      <c r="E3" s="15"/>
      <c r="F3" s="15"/>
      <c r="G3" s="15"/>
      <c r="I3" s="36"/>
    </row>
    <row r="4" ht="15.75" spans="2:7">
      <c r="B4" s="16" t="s">
        <v>217</v>
      </c>
      <c r="C4" s="16"/>
      <c r="D4" s="16"/>
      <c r="E4" s="16"/>
      <c r="F4" s="16"/>
      <c r="G4" s="16"/>
    </row>
    <row r="5" ht="15.75" spans="2:7">
      <c r="B5" s="16"/>
      <c r="C5" s="16"/>
      <c r="D5" s="16"/>
      <c r="E5" s="16"/>
      <c r="F5" s="16"/>
      <c r="G5" s="16"/>
    </row>
    <row r="6" spans="2:9">
      <c r="B6" s="17" t="s">
        <v>218</v>
      </c>
      <c r="C6" s="18" t="s">
        <v>34</v>
      </c>
      <c r="D6" s="19" t="s">
        <v>219</v>
      </c>
      <c r="E6" s="20">
        <v>1</v>
      </c>
      <c r="F6" s="20"/>
      <c r="G6" s="20" t="str">
        <f>IF(F6="","",E6*F6)</f>
        <v/>
      </c>
      <c r="I6" s="7"/>
    </row>
    <row r="7" spans="2:9">
      <c r="B7" s="17" t="s">
        <v>220</v>
      </c>
      <c r="C7" s="18" t="s">
        <v>34</v>
      </c>
      <c r="D7" s="19" t="s">
        <v>221</v>
      </c>
      <c r="E7" s="20">
        <v>1</v>
      </c>
      <c r="F7" s="20"/>
      <c r="G7" s="20" t="str">
        <f>IF(F7="","",E7*F7)</f>
        <v/>
      </c>
      <c r="I7" s="7"/>
    </row>
    <row r="8" spans="2:9">
      <c r="B8" s="17" t="s">
        <v>222</v>
      </c>
      <c r="C8" s="18" t="s">
        <v>34</v>
      </c>
      <c r="D8" s="19" t="s">
        <v>223</v>
      </c>
      <c r="E8" s="20">
        <v>1</v>
      </c>
      <c r="F8" s="20"/>
      <c r="G8" s="20" t="str">
        <f>IF(F8="","",E8*F8)</f>
        <v/>
      </c>
      <c r="I8" s="7"/>
    </row>
    <row r="9" spans="2:9">
      <c r="B9" s="21"/>
      <c r="C9" s="22"/>
      <c r="D9" s="23"/>
      <c r="E9" s="24"/>
      <c r="F9" s="24"/>
      <c r="G9" s="24"/>
      <c r="I9" s="7"/>
    </row>
    <row r="10" ht="21.2" customHeight="1" spans="2:7">
      <c r="B10" s="25" t="s">
        <v>224</v>
      </c>
      <c r="C10" s="26"/>
      <c r="D10" s="26"/>
      <c r="E10" s="27" t="str">
        <f>IF(SUM(E12:E12)=0,0,"")</f>
        <v/>
      </c>
      <c r="F10" s="27"/>
      <c r="G10" s="28"/>
    </row>
    <row r="11" spans="5:7">
      <c r="E11" s="29" t="str">
        <f>IF(SUM(E12:E12)=0,0,"")</f>
        <v/>
      </c>
      <c r="F11" s="29"/>
      <c r="G11" s="29"/>
    </row>
    <row r="12" ht="25.5" spans="2:9">
      <c r="B12" s="17" t="s">
        <v>225</v>
      </c>
      <c r="C12" s="18" t="s">
        <v>226</v>
      </c>
      <c r="D12" s="19" t="s">
        <v>227</v>
      </c>
      <c r="E12" s="20">
        <v>60</v>
      </c>
      <c r="F12" s="20"/>
      <c r="G12" s="20" t="str">
        <f>IF(F12="","",E12*F12)</f>
        <v/>
      </c>
      <c r="I12" s="8">
        <v>0</v>
      </c>
    </row>
    <row r="13" customHeight="1" spans="2:7">
      <c r="B13" s="16"/>
      <c r="C13" s="16"/>
      <c r="D13" s="16"/>
      <c r="E13" s="30" t="str">
        <f>IF(SUM(E16:E17)=0,0,"")</f>
        <v/>
      </c>
      <c r="F13" s="30"/>
      <c r="G13" s="30"/>
    </row>
    <row r="14" ht="21.2" customHeight="1" spans="2:7">
      <c r="B14" s="25" t="s">
        <v>228</v>
      </c>
      <c r="C14" s="26"/>
      <c r="D14" s="26"/>
      <c r="E14" s="27" t="str">
        <f>IF(SUM(E16:E17)=0,0,"")</f>
        <v/>
      </c>
      <c r="F14" s="27"/>
      <c r="G14" s="28"/>
    </row>
    <row r="15" spans="5:7">
      <c r="E15" s="29" t="str">
        <f>IF(SUM(E16:E17)=0,0,"")</f>
        <v/>
      </c>
      <c r="F15" s="29"/>
      <c r="G15" s="29"/>
    </row>
    <row r="16" ht="38.25" spans="2:9">
      <c r="B16" s="17" t="s">
        <v>229</v>
      </c>
      <c r="C16" s="18" t="s">
        <v>226</v>
      </c>
      <c r="D16" s="19" t="s">
        <v>230</v>
      </c>
      <c r="E16" s="20">
        <v>110</v>
      </c>
      <c r="F16" s="20"/>
      <c r="G16" s="20" t="str">
        <f t="shared" ref="G16:G17" si="0">IF(F16="","",E16*F16)</f>
        <v/>
      </c>
      <c r="I16" s="8">
        <v>0</v>
      </c>
    </row>
    <row r="17" ht="51" spans="2:9">
      <c r="B17" s="17" t="s">
        <v>231</v>
      </c>
      <c r="C17" s="18" t="s">
        <v>34</v>
      </c>
      <c r="D17" s="19" t="s">
        <v>232</v>
      </c>
      <c r="E17" s="20">
        <v>2</v>
      </c>
      <c r="F17" s="20"/>
      <c r="G17" s="20" t="str">
        <f t="shared" si="0"/>
        <v/>
      </c>
      <c r="I17" s="8">
        <v>0</v>
      </c>
    </row>
    <row r="18" ht="21.2" customHeight="1" spans="2:7">
      <c r="B18" s="25" t="s">
        <v>233</v>
      </c>
      <c r="C18" s="26"/>
      <c r="D18" s="26"/>
      <c r="E18" s="27" t="str">
        <f>IF(SUM(E20:E20)=0,0,"")</f>
        <v/>
      </c>
      <c r="F18" s="27"/>
      <c r="G18" s="28"/>
    </row>
    <row r="19" spans="5:7">
      <c r="E19" s="29" t="str">
        <f>IF(SUM(E20:E20)=0,0,"")</f>
        <v/>
      </c>
      <c r="F19" s="29"/>
      <c r="G19" s="29"/>
    </row>
    <row r="20" ht="25.5" spans="2:9">
      <c r="B20" s="17" t="s">
        <v>234</v>
      </c>
      <c r="C20" s="18" t="s">
        <v>226</v>
      </c>
      <c r="D20" s="19" t="s">
        <v>235</v>
      </c>
      <c r="E20" s="20">
        <v>50</v>
      </c>
      <c r="F20" s="20"/>
      <c r="G20" s="20" t="str">
        <f>IF(F20="","",E20*F20)</f>
        <v/>
      </c>
      <c r="I20" s="8">
        <v>0</v>
      </c>
    </row>
    <row r="21" spans="5:7">
      <c r="E21" s="29" t="str">
        <f>IF(SUM(E24:E24)=0,0,"")</f>
        <v/>
      </c>
      <c r="F21" s="29"/>
      <c r="G21" s="29"/>
    </row>
    <row r="22" ht="21.2" customHeight="1" spans="2:7">
      <c r="B22" s="25" t="s">
        <v>236</v>
      </c>
      <c r="C22" s="26"/>
      <c r="D22" s="26"/>
      <c r="E22" s="27" t="str">
        <f>IF(SUM(E24:E24)=0,0,"")</f>
        <v/>
      </c>
      <c r="F22" s="27"/>
      <c r="G22" s="28"/>
    </row>
    <row r="23" spans="5:7">
      <c r="E23" s="29" t="str">
        <f>IF(SUM(E24:E24)=0,0,"")</f>
        <v/>
      </c>
      <c r="F23" s="29"/>
      <c r="G23" s="29"/>
    </row>
    <row r="24" ht="25.5" spans="2:9">
      <c r="B24" s="17" t="s">
        <v>237</v>
      </c>
      <c r="C24" s="18" t="s">
        <v>226</v>
      </c>
      <c r="D24" s="19" t="s">
        <v>238</v>
      </c>
      <c r="E24" s="20">
        <v>85</v>
      </c>
      <c r="F24" s="20"/>
      <c r="G24" s="20" t="str">
        <f>IF(F24="","",E24*F24)</f>
        <v/>
      </c>
      <c r="I24" s="8">
        <v>0</v>
      </c>
    </row>
    <row r="25" spans="5:7">
      <c r="E25" s="29" t="str">
        <f>IF(SUM(E28:E30)=0,0,"")</f>
        <v/>
      </c>
      <c r="F25" s="29"/>
      <c r="G25" s="29"/>
    </row>
    <row r="26" ht="21.2" customHeight="1" spans="2:7">
      <c r="B26" s="25" t="s">
        <v>239</v>
      </c>
      <c r="C26" s="26"/>
      <c r="D26" s="26"/>
      <c r="E26" s="27" t="str">
        <f>IF(SUM(E28:E30)=0,0,"")</f>
        <v/>
      </c>
      <c r="F26" s="27"/>
      <c r="G26" s="28"/>
    </row>
    <row r="27" spans="5:7">
      <c r="E27" s="29" t="str">
        <f>IF(SUM(E28:E30)=0,0,"")</f>
        <v/>
      </c>
      <c r="F27" s="29"/>
      <c r="G27" s="29"/>
    </row>
    <row r="28" spans="2:9">
      <c r="B28" s="17" t="s">
        <v>240</v>
      </c>
      <c r="C28" s="18" t="s">
        <v>241</v>
      </c>
      <c r="D28" s="19" t="s">
        <v>242</v>
      </c>
      <c r="E28" s="20">
        <v>30</v>
      </c>
      <c r="F28" s="20"/>
      <c r="G28" s="20" t="str">
        <f t="shared" ref="G28:G30" si="1">IF(F28="","",E28*F28)</f>
        <v/>
      </c>
      <c r="I28" s="8">
        <v>125</v>
      </c>
    </row>
    <row r="29" spans="2:9">
      <c r="B29" s="17" t="s">
        <v>243</v>
      </c>
      <c r="C29" s="18" t="s">
        <v>34</v>
      </c>
      <c r="D29" s="19" t="s">
        <v>244</v>
      </c>
      <c r="E29" s="20">
        <v>5</v>
      </c>
      <c r="F29" s="20"/>
      <c r="G29" s="20" t="str">
        <f t="shared" si="1"/>
        <v/>
      </c>
      <c r="I29" s="8">
        <v>125</v>
      </c>
    </row>
    <row r="30" ht="25.5" spans="2:9">
      <c r="B30" s="17" t="s">
        <v>245</v>
      </c>
      <c r="C30" s="18" t="s">
        <v>34</v>
      </c>
      <c r="D30" s="19" t="s">
        <v>246</v>
      </c>
      <c r="E30" s="20">
        <v>1</v>
      </c>
      <c r="F30" s="20"/>
      <c r="G30" s="20" t="str">
        <f t="shared" si="1"/>
        <v/>
      </c>
      <c r="I30" s="8">
        <v>167678.8785</v>
      </c>
    </row>
    <row r="31" ht="13.5"/>
    <row r="32" ht="16.5" spans="4:7">
      <c r="D32" s="31" t="s">
        <v>247</v>
      </c>
      <c r="E32" s="32"/>
      <c r="F32" s="33" t="str">
        <f>IF(SUM(G6:G30)=0,"",SUM(G6:G30))</f>
        <v/>
      </c>
      <c r="G32" s="34"/>
    </row>
  </sheetData>
  <sheetProtection selectLockedCells="1" selectUnlockedCells="1"/>
  <autoFilter ref="E1:G32">
    <filterColumn colId="0">
      <filters blank="1">
        <filter val="1,00"/>
        <filter val="2,00"/>
        <filter val="5,00"/>
        <filter val="30,00"/>
        <filter val="50,00"/>
        <filter val="60,00"/>
        <filter val="85,00"/>
        <filter val="110,00"/>
        <filter val="količina"/>
      </filters>
    </filterColumn>
    <extLst/>
  </autoFilter>
  <mergeCells count="7">
    <mergeCell ref="B4:G4"/>
    <mergeCell ref="B10:D10"/>
    <mergeCell ref="B14:D14"/>
    <mergeCell ref="B18:D18"/>
    <mergeCell ref="B22:D22"/>
    <mergeCell ref="B26:D26"/>
    <mergeCell ref="F32:G32"/>
  </mergeCells>
  <pageMargins left="0.708333333333333" right="0.708333333333333" top="0.747916666666667" bottom="0.747916666666667" header="0.314583333333333" footer="0.314583333333333"/>
  <pageSetup paperSize="9" scale="98" orientation="portrait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REKAPITULACIJA</vt:lpstr>
      <vt:lpstr>1. PREDDELA</vt:lpstr>
      <vt:lpstr>2. ZEMELJSKA DELA</vt:lpstr>
      <vt:lpstr>3. VOZIŠČNE KONSTRUKCIJE</vt:lpstr>
      <vt:lpstr>4. ODVODNJAVANJE</vt:lpstr>
      <vt:lpstr>5. GRADBENA IN OBRTNIŠKA DELA</vt:lpstr>
      <vt:lpstr>6. OPREMA CEST</vt:lpstr>
      <vt:lpstr>7. CESTNA RAZSVETLJAVA</vt:lpstr>
      <vt:lpstr>8. TUJE STORITVE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Uporabnik</cp:lastModifiedBy>
  <dcterms:created xsi:type="dcterms:W3CDTF">2010-07-30T11:24:00Z</dcterms:created>
  <cp:lastPrinted>2018-05-30T09:23:00Z</cp:lastPrinted>
  <dcterms:modified xsi:type="dcterms:W3CDTF">2018-06-27T08:56:09Z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2057-10.2.0.6069</vt:lpwstr>
  </property>
</Properties>
</file>