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a_delovni_zvezek"/>
  <mc:AlternateContent xmlns:mc="http://schemas.openxmlformats.org/markup-compatibility/2006">
    <mc:Choice Requires="x15">
      <x15ac:absPath xmlns:x15ac="http://schemas.microsoft.com/office/spreadsheetml/2010/11/ac" url="G:\Viktor\GJS 2020\Redno vzdrževanje cest\Vzdrževanje cest 2020-2024\"/>
    </mc:Choice>
  </mc:AlternateContent>
  <bookViews>
    <workbookView xWindow="0" yWindow="0" windowWidth="14370" windowHeight="8460" tabRatio="838" activeTab="6"/>
  </bookViews>
  <sheets>
    <sheet name="Rekapitulacija" sheetId="12" r:id="rId1"/>
    <sheet name="1. Letno vzdrževanje cest" sheetId="14" r:id="rId2"/>
    <sheet name="2. Zimsko vzdrževanje cest" sheetId="13" r:id="rId3"/>
    <sheet name="3. Režijski cenik" sheetId="16" r:id="rId4"/>
    <sheet name="4. Tipske cestne zapore" sheetId="17" r:id="rId5"/>
    <sheet name="5. Kataster cest" sheetId="15" r:id="rId6"/>
    <sheet name="6. Izvajanje zimske službe" sheetId="19" r:id="rId7"/>
  </sheets>
  <definedNames>
    <definedName name="__xlnm.Print_Area_1">#REF!</definedName>
    <definedName name="__xlnm.Print_Area_2">#REF!</definedName>
    <definedName name="__xlnm.Print_Area_3">#REF!</definedName>
    <definedName name="_xlnm.Print_Area" localSheetId="1">'1. Letno vzdrževanje cest'!$A$1:$F$170</definedName>
    <definedName name="_xlnm.Print_Area" localSheetId="2">'2. Zimsko vzdrževanje cest'!$A$1:$F$90</definedName>
    <definedName name="_xlnm.Print_Area" localSheetId="3">'3. Režijski cenik'!$A$1:$F$32</definedName>
    <definedName name="_xlnm.Print_Area" localSheetId="4">'4. Tipske cestne zapore'!$A$1:$F$20</definedName>
    <definedName name="_xlnm.Print_Area" localSheetId="5">'5. Kataster cest'!$A$1:$E$124</definedName>
    <definedName name="_xlnm.Print_Area" localSheetId="6">'6. Izvajanje zimske službe'!$A$1:$E$170</definedName>
    <definedName name="_xlnm.Print_Titles" localSheetId="1">'1. Letno vzdrževanje cest'!$1:$4</definedName>
    <definedName name="_xlnm.Print_Titles" localSheetId="2">'2. Zimsko vzdrževanje cest'!$1:$4</definedName>
    <definedName name="_xlnm.Print_Titles" localSheetId="3">'3. Režijski cenik'!$1:$4</definedName>
    <definedName name="_xlnm.Print_Titles" localSheetId="4">'4. Tipske cestne zapore'!$1:$4</definedName>
    <definedName name="_xlnm.Print_Titles" localSheetId="5">'5. Kataster cest'!$1:$4</definedName>
  </definedNames>
  <calcPr calcId="162913"/>
</workbook>
</file>

<file path=xl/calcChain.xml><?xml version="1.0" encoding="utf-8"?>
<calcChain xmlns="http://schemas.openxmlformats.org/spreadsheetml/2006/main">
  <c r="D127" i="14" l="1"/>
  <c r="F127" i="14" s="1"/>
  <c r="D125" i="14"/>
  <c r="D121" i="14"/>
  <c r="D60" i="13"/>
  <c r="D58" i="13"/>
  <c r="F58" i="13"/>
  <c r="D56" i="13"/>
  <c r="D52" i="13"/>
  <c r="F52" i="13"/>
  <c r="D38" i="13"/>
  <c r="D36" i="13"/>
  <c r="D34" i="13"/>
  <c r="D30" i="13"/>
  <c r="F54" i="13"/>
  <c r="E113" i="19"/>
  <c r="E124" i="15"/>
  <c r="E111" i="15"/>
  <c r="F9" i="16"/>
  <c r="D46" i="13"/>
  <c r="D45" i="13"/>
  <c r="D44" i="13"/>
  <c r="F46" i="13"/>
  <c r="F137" i="14"/>
  <c r="F135" i="14"/>
  <c r="F134" i="14"/>
  <c r="F133" i="14"/>
  <c r="F132" i="14"/>
  <c r="F131" i="14"/>
  <c r="F130" i="14"/>
  <c r="F125" i="14"/>
  <c r="F123" i="14"/>
  <c r="F115" i="14"/>
  <c r="F103" i="14"/>
  <c r="F101" i="14"/>
  <c r="F99" i="14"/>
  <c r="F97" i="14"/>
  <c r="F95" i="14"/>
  <c r="F93" i="14"/>
  <c r="F91" i="14"/>
  <c r="F89" i="14"/>
  <c r="F87" i="14"/>
  <c r="F85" i="14"/>
  <c r="F83" i="14"/>
  <c r="F81" i="14"/>
  <c r="F67" i="14"/>
  <c r="F28" i="14"/>
  <c r="F30" i="14"/>
  <c r="F44" i="13" l="1"/>
  <c r="F45" i="13"/>
  <c r="E63" i="19"/>
  <c r="D64" i="13" l="1"/>
  <c r="D65" i="13"/>
  <c r="D66" i="13"/>
  <c r="D67" i="13"/>
  <c r="D68" i="13"/>
  <c r="D63" i="13"/>
  <c r="D54" i="13"/>
  <c r="D43" i="13" l="1"/>
  <c r="D42" i="13"/>
  <c r="D41" i="13"/>
  <c r="D32" i="13"/>
  <c r="D61" i="14"/>
  <c r="F61" i="14" s="1"/>
  <c r="D45" i="14"/>
  <c r="F45" i="14" s="1"/>
  <c r="D44" i="14"/>
  <c r="F44" i="14" s="1"/>
  <c r="D43" i="14"/>
  <c r="F43" i="14" s="1"/>
  <c r="D40" i="14"/>
  <c r="F40" i="14" s="1"/>
  <c r="D39" i="14"/>
  <c r="F39" i="14" s="1"/>
  <c r="D38" i="14"/>
  <c r="F38" i="14" s="1"/>
  <c r="D77" i="13"/>
  <c r="D75" i="13"/>
  <c r="D74" i="13"/>
  <c r="D73" i="13"/>
  <c r="D72" i="13"/>
  <c r="D71" i="13"/>
  <c r="D22" i="14"/>
  <c r="E145" i="19" l="1"/>
  <c r="E144" i="19"/>
  <c r="E160" i="19" s="1"/>
  <c r="E168" i="19"/>
  <c r="E167" i="19"/>
  <c r="E166" i="19"/>
  <c r="E170" i="19" s="1"/>
  <c r="E125" i="19"/>
  <c r="E119" i="19"/>
  <c r="E39" i="19"/>
  <c r="E18" i="19"/>
  <c r="E117" i="15"/>
  <c r="E38" i="15"/>
  <c r="E18" i="15"/>
  <c r="F24" i="13"/>
  <c r="F145" i="14"/>
  <c r="F121" i="14" l="1"/>
  <c r="F157" i="14"/>
  <c r="F107" i="14" l="1"/>
  <c r="F105" i="14"/>
  <c r="F63" i="14"/>
  <c r="D50" i="14"/>
  <c r="D49" i="14"/>
  <c r="D48" i="14"/>
  <c r="F48" i="14" s="1"/>
  <c r="D53" i="14"/>
  <c r="F53" i="14" s="1"/>
  <c r="D54" i="14"/>
  <c r="F54" i="14" s="1"/>
  <c r="D55" i="14"/>
  <c r="F55" i="14" s="1"/>
  <c r="D35" i="14" l="1"/>
  <c r="F35" i="14" s="1"/>
  <c r="F50" i="14"/>
  <c r="D34" i="14"/>
  <c r="F34" i="14" s="1"/>
  <c r="F49" i="14"/>
  <c r="D33" i="14"/>
  <c r="F33" i="14" s="1"/>
  <c r="F14" i="14"/>
  <c r="F16" i="14" s="1"/>
  <c r="F20" i="14"/>
  <c r="F22" i="14"/>
  <c r="F57" i="14" l="1"/>
  <c r="F24" i="14"/>
  <c r="F38" i="13" l="1"/>
  <c r="F30" i="13"/>
  <c r="F60" i="13"/>
  <c r="F77" i="13"/>
  <c r="F74" i="13"/>
  <c r="F73" i="13"/>
  <c r="F72" i="13"/>
  <c r="F71" i="13"/>
  <c r="F68" i="13"/>
  <c r="F67" i="13"/>
  <c r="F66" i="13"/>
  <c r="F65" i="13"/>
  <c r="F64" i="13"/>
  <c r="F63" i="13"/>
  <c r="F14" i="13"/>
  <c r="F32" i="13"/>
  <c r="F34" i="13"/>
  <c r="F43" i="13"/>
  <c r="F42" i="13"/>
  <c r="F41" i="13"/>
  <c r="F20" i="13"/>
  <c r="F22" i="13"/>
  <c r="F16" i="13"/>
  <c r="F36" i="13" l="1"/>
  <c r="F48" i="13" s="1"/>
  <c r="F56" i="13"/>
  <c r="F18" i="13"/>
  <c r="F26" i="13" s="1"/>
  <c r="F75" i="14" l="1"/>
  <c r="F77" i="14" s="1"/>
  <c r="D101" i="14" l="1"/>
  <c r="F109" i="14" s="1"/>
  <c r="F113" i="14" l="1"/>
  <c r="F117" i="14" s="1"/>
  <c r="F141" i="14" l="1"/>
  <c r="F143" i="14"/>
  <c r="F139" i="14"/>
  <c r="F147" i="14" l="1"/>
  <c r="F155" i="14"/>
  <c r="F153" i="14"/>
  <c r="F151" i="14"/>
  <c r="F85" i="13"/>
  <c r="F83" i="13"/>
  <c r="F87" i="13" l="1"/>
  <c r="F159" i="14"/>
  <c r="F165" i="14"/>
  <c r="F163" i="14"/>
  <c r="F167" i="14" l="1"/>
  <c r="F75" i="13"/>
  <c r="F79" i="13" s="1"/>
  <c r="F89" i="13" s="1"/>
  <c r="C7" i="12" s="1"/>
  <c r="F23" i="16" l="1"/>
  <c r="F11" i="16"/>
  <c r="F17" i="17" l="1"/>
  <c r="F11" i="17"/>
  <c r="F13" i="17"/>
  <c r="F15" i="17"/>
  <c r="F9" i="17"/>
  <c r="F31" i="16"/>
  <c r="F29" i="16"/>
  <c r="F27" i="16"/>
  <c r="F25" i="16"/>
  <c r="F21" i="16"/>
  <c r="F19" i="16"/>
  <c r="F17" i="16"/>
  <c r="F15" i="16"/>
  <c r="F13" i="16"/>
  <c r="F19" i="17" l="1"/>
  <c r="F69" i="14"/>
  <c r="F65" i="14"/>
  <c r="F71" i="14" l="1"/>
  <c r="F169" i="14"/>
  <c r="C6" i="12" s="1"/>
  <c r="C10" i="12" l="1"/>
  <c r="C9" i="12"/>
  <c r="C12" i="12" l="1"/>
</calcChain>
</file>

<file path=xl/sharedStrings.xml><?xml version="1.0" encoding="utf-8"?>
<sst xmlns="http://schemas.openxmlformats.org/spreadsheetml/2006/main" count="1391" uniqueCount="721">
  <si>
    <t>kos</t>
  </si>
  <si>
    <t>km</t>
  </si>
  <si>
    <t>m2</t>
  </si>
  <si>
    <t>m1</t>
  </si>
  <si>
    <t>m3</t>
  </si>
  <si>
    <t>mesec</t>
  </si>
  <si>
    <t>ura</t>
  </si>
  <si>
    <t>dan</t>
  </si>
  <si>
    <t>od 10 m2 do 20 m2</t>
  </si>
  <si>
    <t>do 10 m2</t>
  </si>
  <si>
    <t>nad 20 m2</t>
  </si>
  <si>
    <t>Opis</t>
  </si>
  <si>
    <t>3.10</t>
  </si>
  <si>
    <t>Št. postavke</t>
  </si>
  <si>
    <t>Letno vzdrževanje cest za obdobje 1 leta brez DDV</t>
  </si>
  <si>
    <t xml:space="preserve">Zimsko vzdrževanje cest za obdobje 1 leta brez DDV </t>
  </si>
  <si>
    <t>Redno vzdrževanje občinskih cest na območju Občine Trzin v letih 2020 - 2024</t>
  </si>
  <si>
    <t>Letno vzdrževanje cest brez DDV za obdobje 4 let</t>
  </si>
  <si>
    <t>Zimsko vzdrževanje cest brez DDV za obdobje 4 let</t>
  </si>
  <si>
    <t>SKUPAJ BREZ DDV</t>
  </si>
  <si>
    <t>Znesek brez DDV v EUR</t>
  </si>
  <si>
    <t>Enota</t>
  </si>
  <si>
    <t>Letna količina</t>
  </si>
  <si>
    <t>Cena na enoto v EUR brez DDV</t>
  </si>
  <si>
    <t>2.1</t>
  </si>
  <si>
    <t>Pripravljalna dela</t>
  </si>
  <si>
    <t>Skupaj (pripravljalna dela)</t>
  </si>
  <si>
    <t>Pluženje</t>
  </si>
  <si>
    <t>2.2</t>
  </si>
  <si>
    <t>Skupaj (pluženje)</t>
  </si>
  <si>
    <t>Posipanje</t>
  </si>
  <si>
    <t>2.3</t>
  </si>
  <si>
    <t>Skupaj (posipanje)</t>
  </si>
  <si>
    <t>2.4</t>
  </si>
  <si>
    <t>Pripravljenost</t>
  </si>
  <si>
    <t>Skupaj (pripravljenost)</t>
  </si>
  <si>
    <t>2.1.1</t>
  </si>
  <si>
    <t>2.1.2</t>
  </si>
  <si>
    <t>2.1.4</t>
  </si>
  <si>
    <t>2.1.5</t>
  </si>
  <si>
    <t>kpl</t>
  </si>
  <si>
    <t>2.4.1</t>
  </si>
  <si>
    <t>2.4.2</t>
  </si>
  <si>
    <t>Izdelava izvedbenega programa zimske službe v skladu s pravilnikom, ki ureja redno vzdrževanje javnih cest.</t>
  </si>
  <si>
    <t>Postavitev snežnih kolov v skladu z normativom, ki velja za postavitev snežnih kolov, in sicer 15 kolov/km za lokalne ceste in 10 kolov/km za javne poti. Ponudnik mora v postavki upoštevati: 
- da je določeno število snežnih kolov tekom izvajanja zimske službe izruvanih ali padlih; posledično mora le-te izvajalec ponovno postaviti in
- da je določeno število snežnih kolov tekom zimske sezone zlomljenih ali izginulih; posledično mora le-te zamenjati in ponovno postaviti.</t>
  </si>
  <si>
    <t>Odstranitev obstoječe montažne hitrostne ovire.</t>
  </si>
  <si>
    <t>Odstranitev snežnih kolov.</t>
  </si>
  <si>
    <t>Postavitev obstoječe montažne hitrostne ovire.</t>
  </si>
  <si>
    <t>2.2.1</t>
  </si>
  <si>
    <t>2.3.3</t>
  </si>
  <si>
    <t>2.2.2</t>
  </si>
  <si>
    <t>2.2.3</t>
  </si>
  <si>
    <t>2.2.4</t>
  </si>
  <si>
    <t>Zimsko vzdrževanje cest</t>
  </si>
  <si>
    <t>Skupaj (Zimsko vzdrževanje cest)</t>
  </si>
  <si>
    <t>Letno vzdrževanje cest</t>
  </si>
  <si>
    <t>1.1</t>
  </si>
  <si>
    <t>1.1.1</t>
  </si>
  <si>
    <t>Izdelava izvedbenega programa rednega vzdrževanja cest v skladu s pravilnikom, ki ureja redno vzdrževanje javnih cest.</t>
  </si>
  <si>
    <t>1.2</t>
  </si>
  <si>
    <t>1.2.1</t>
  </si>
  <si>
    <t>1.3</t>
  </si>
  <si>
    <t>Vzdrževanje asfalta</t>
  </si>
  <si>
    <t>1.3.1</t>
  </si>
  <si>
    <t>1.3.2</t>
  </si>
  <si>
    <t>1.3.4</t>
  </si>
  <si>
    <t>1.3.5</t>
  </si>
  <si>
    <t>1.3.6</t>
  </si>
  <si>
    <t>1.3.7</t>
  </si>
  <si>
    <t>Skupaj (vzdrževanje asfalta)</t>
  </si>
  <si>
    <t>1.4</t>
  </si>
  <si>
    <t>Vzdrževanje bankin in pločnikov</t>
  </si>
  <si>
    <t>Skupaj (vzdrževanje bankin in pločnikov)</t>
  </si>
  <si>
    <t>1.4.1</t>
  </si>
  <si>
    <t>1.4.2</t>
  </si>
  <si>
    <t>1.4.3</t>
  </si>
  <si>
    <t>1.4.4</t>
  </si>
  <si>
    <t>1.4.5</t>
  </si>
  <si>
    <t>Vzdrževanje odvodnjavanja</t>
  </si>
  <si>
    <t>Zemeljska dela</t>
  </si>
  <si>
    <t>Skupaj (zemeljska dela)</t>
  </si>
  <si>
    <t>Skupaj (odvodnjavanje)</t>
  </si>
  <si>
    <t>Posek</t>
  </si>
  <si>
    <t>Skupaj (posek)</t>
  </si>
  <si>
    <t>Čiščenje javnih površin</t>
  </si>
  <si>
    <t>Skupaj (čiščenje javnih površin)</t>
  </si>
  <si>
    <t>Vzdrževanje vertikalne prometne signalizacije</t>
  </si>
  <si>
    <t>Skupaj (Vzdrževanje vertikalne prometne signalizacije)</t>
  </si>
  <si>
    <t>Stalna dežurna služba</t>
  </si>
  <si>
    <t>Skupaj (Stalna dežurna služba)</t>
  </si>
  <si>
    <t>4.</t>
  </si>
  <si>
    <t>3.</t>
  </si>
  <si>
    <t>1.</t>
  </si>
  <si>
    <t>2.</t>
  </si>
  <si>
    <t>Režijski cenik</t>
  </si>
  <si>
    <t>KV - delavec</t>
  </si>
  <si>
    <t>VKV - delavec</t>
  </si>
  <si>
    <t>Rovokopač</t>
  </si>
  <si>
    <t>Bager</t>
  </si>
  <si>
    <t>Kombinirano vozilo</t>
  </si>
  <si>
    <t>3.1</t>
  </si>
  <si>
    <t>3.2</t>
  </si>
  <si>
    <t>3.3</t>
  </si>
  <si>
    <t>3.4</t>
  </si>
  <si>
    <t>3.5</t>
  </si>
  <si>
    <t>3.6</t>
  </si>
  <si>
    <t>3.7</t>
  </si>
  <si>
    <t>3.8</t>
  </si>
  <si>
    <t>3.9</t>
  </si>
  <si>
    <t>3.11</t>
  </si>
  <si>
    <t>3.12</t>
  </si>
  <si>
    <t>Tipske cestne zapore</t>
  </si>
  <si>
    <t>4.1</t>
  </si>
  <si>
    <t>4.2</t>
  </si>
  <si>
    <t>4.3</t>
  </si>
  <si>
    <t>4.4</t>
  </si>
  <si>
    <t>4.5</t>
  </si>
  <si>
    <t>Skupaj (Tipske cestne zapore)</t>
  </si>
  <si>
    <t>Količina</t>
  </si>
  <si>
    <t>Postavitev tipske cestne zapore E-6 (ceste v naselju - za zavarovanje del, ki zahtevajo popolno zaporo odseka, brez vzpostavitve obvoza) po pravilniku, ki ureja zapore na cestah, vzdrževanje, dnevni nadzor in odstranitev.</t>
  </si>
  <si>
    <t>Postavitev tipske cestne zapore E-7 (ceste v naselju z uličnim sistemom - obvoz po vzporednih ulicah) po pravilniku, ki ureja zapore na cestah, vzdrževanje, dnevni nadzor in odstranitev.</t>
  </si>
  <si>
    <t>Pripravljenost ekipe delavcev in strojne opreme.</t>
  </si>
  <si>
    <t>Mini bager</t>
  </si>
  <si>
    <t>Preglednik</t>
  </si>
  <si>
    <t>Cestar</t>
  </si>
  <si>
    <t>PK - delavec</t>
  </si>
  <si>
    <t>Valjar - ročni</t>
  </si>
  <si>
    <t>Valjar</t>
  </si>
  <si>
    <t>Tovorno vozilo</t>
  </si>
  <si>
    <t xml:space="preserve">Opomba: 
Režijska dela se izvajajo na zahtevo naročnika, in sicer le izjemoma in v omejeni količini. Za opravljeno delo izvajalec izdela kalkulacijo na podlagi navedenih cen posameznih kalkulativnih elementov. Pri delu delavcev je navedena cena na uro, ki vsebuje tudi ceno orodja, manjših strojev in drugih pomagal (kotna brusilka, ročni vrtalnik, ročna krožna žaga, vibro plošča, agregat …). Za delo strojev in transportnih sredstev je navedena cena na uro in je mišljena za čas, ko je transportno sredstvo ali stroj aktiven in vključuje tudi ceno voznika oziroma upravljalca stroja. </t>
  </si>
  <si>
    <t xml:space="preserve">Opomba: 
Tipske cestne zapore so privzete iz trenutno veljalnega pravilnika, ki ureja zapore na cestah. Spodaj so navedene najbolj pogoste cestne zapore, ki se pojavljajo v Občini Trzin. Slednje bodo v obdobju trajanja pogodbenega razmerja veljale kot cenik, na podlagi katerega se bodo predmetne tipske cestne zapore obračunale naročnikom le teh. </t>
  </si>
  <si>
    <t>1.5</t>
  </si>
  <si>
    <t>1.6</t>
  </si>
  <si>
    <t>1.7</t>
  </si>
  <si>
    <t>1.8</t>
  </si>
  <si>
    <t>1.9</t>
  </si>
  <si>
    <t>Nakladanje in odvoz snega na deponijo.</t>
  </si>
  <si>
    <t>2.3.1</t>
  </si>
  <si>
    <t>2.3.2</t>
  </si>
  <si>
    <t>PM</t>
  </si>
  <si>
    <t>2.1.3</t>
  </si>
  <si>
    <t>1.9.1</t>
  </si>
  <si>
    <t>1.9.2</t>
  </si>
  <si>
    <t>Skupaj (Letno vzdrževanje cest)</t>
  </si>
  <si>
    <t>Izvajanje pregledniške službe, neodvisno od pregledniške službe, definirane v postavki 1.9.2. Zajema nadzor zimskih pojavov (sneg, poledica, …), ki lahko ovirajo ali ogrožajo normalno odvijanje prometa in pri tem prihaja do odstopanj od sicer zagotovljenih tehničnih lastnosti ceste. Slednje se izvaja tudi v nočnem času.</t>
  </si>
  <si>
    <t>1.8.1</t>
  </si>
  <si>
    <t>1.8.2</t>
  </si>
  <si>
    <t>1.8.3</t>
  </si>
  <si>
    <t>Demontaža obstoječega prometnega znaka, dobava in montaža novega prometnega znaka na obstoječi drog, in sicer z vsemi pripadajočimi deli in materialom.</t>
  </si>
  <si>
    <t xml:space="preserve">Demontaža obstoječega prometnega znaka in droga, dobava novega prometnega znaka in droga, izdelava temelja droga, montaža novega droga in prometnega znaka, in sicer z vsemi pripadajočimi deli in materialom. </t>
  </si>
  <si>
    <t xml:space="preserve">Demontaža obstoječega prometnega znaka in droga, dobava novega droga, izdelava temelja droga, montaža novega droga in obstoječega prometnega znaka, in sicer z vsemi pripadajočimi deli in materialom. </t>
  </si>
  <si>
    <t>1.7.1</t>
  </si>
  <si>
    <t xml:space="preserve">km </t>
  </si>
  <si>
    <t>1.6.1</t>
  </si>
  <si>
    <t>1.5.1</t>
  </si>
  <si>
    <t>1.3.3</t>
  </si>
  <si>
    <t>Krpanje udarnih jam s hladno asfaltno zmes (ročno)
z vsemi pripadajočimi deli in materiali v skladu s Tehnično specifikacijo za javne ceste TSC 08.311/1, Redno vzdrževanje cest, Vzdrževanje prometnih površin, Asfaltna vozišča.</t>
  </si>
  <si>
    <t>Krpanje udarnih jam s toplo asfaltno zmes (ročno)
z vsemi pripadajočimi deli in materiali v skladu s Tehnično specifikacijo za javne ceste TSC 08.311/1, Redno vzdrževanje cest, Vzdrževanje prometnih površin, Asfaltna vozišča.</t>
  </si>
  <si>
    <t>1.2.2</t>
  </si>
  <si>
    <t>Nasipanje bankin in krpanje udarnih jam na bankinah, ki vključuje strojna popravila, utrjevanja, uravnavanja in profiliranja bankine v skladu s Tehnično specifikacijo za javne ceste, TSC 08.312, Redno vzdrževanje cest, Vzdrževalna dela izven vozišč javnih cest, vključno z nabavo, dobavo in vgradnjo primernega nasipnega materiala (drobljenca) z vsemi pripadajočimi deli in materiali.</t>
  </si>
  <si>
    <t>Zalivanje odprtih medsebojnih stikov cestnih robnikov ali granitnih kock s cementno malto z vsemi pripadajočimi deli in materiali.</t>
  </si>
  <si>
    <t>1.6.4</t>
  </si>
  <si>
    <t>1.6.5</t>
  </si>
  <si>
    <t>1.6.7</t>
  </si>
  <si>
    <t>1.6.8</t>
  </si>
  <si>
    <t>1.6.9</t>
  </si>
  <si>
    <t>1.6.10</t>
  </si>
  <si>
    <t>1.6.12</t>
  </si>
  <si>
    <t>1.6.13</t>
  </si>
  <si>
    <t>Dvig pokrova oziroma rešetke na novo višino (brez dobave pokrova oziroma rešetke) z vsemi pripadajočimi deli in materiali.</t>
  </si>
  <si>
    <t>Dvig cestne kape (voda, plin, ...) na novo višino (brez dobave cestne kape) z vsemi pripadajočimi deli in materiali.</t>
  </si>
  <si>
    <t>Obrezovanje ali obsekovanje rastlinja (grmovja, dreves) premera do 15 cm (z delovnim strojem s priključkom ali z ročnim orodjem ali z motorno žago) z vsemi pripadajočimi deli (nakladanje, odvoz materiala, …).</t>
  </si>
  <si>
    <t>Gramoziranje makadamske ceste v predpisanem naklonu, ki vključuje dovoz ustreznega nasipnega materiala (granulacije 0/16 mm ali 0/32 mm ali za to vrsto del primernim materialom) s tovornim vozilom v potegu, strojno razgrinjenje in profiliranje razsutega materiala ter utrjevanje do ustrezne zbitosti z vsemi pripadajočimi deli in materiali.</t>
  </si>
  <si>
    <t>Strojno posipanje cest z dobavo posipn-ega/ih material-a/ov (vrsto, količino in razmerje posipn-ega/ih material-a/ov določi izvajalec na podlagi situacije na cesti in vremenske napovedi). Obračuna se os ceste v kilometrih, neglede na to ali se posipa cesta enosmerno ali dvosmerno.</t>
  </si>
  <si>
    <t>Strojno posipanje makadamske povezave med OIC Trzin (LK 074511) in Kidričevo ulico (LZ 074241) s peskom z dobavo posipnega materiala.</t>
  </si>
  <si>
    <t>2.2.5</t>
  </si>
  <si>
    <t>2.2.6</t>
  </si>
  <si>
    <t>Strojno posipanje avtobusnih postaj (2 postaji se nahajata na Mengeški cesti, 6 postaj pa na Ljubljanski cesti) z dobavo posipn-ega/ih material-a/ov (vrsto, količino in razmerje posipn-ega/ih material-a/ov določi izvajalec na podlagi situacije na cesti in vremenske napovedi). Obračuna se vsaka avtobusna postaja posebej kot komplet.</t>
  </si>
  <si>
    <t xml:space="preserve"> - parkirišču pred Občino Trzin,</t>
  </si>
  <si>
    <t xml:space="preserve"> - parkirišču pred in za Medobčinskim inšpektoratom in redarstvom,</t>
  </si>
  <si>
    <t>Ročno posipanje pločnikov z dobavo posipn-ega/ih material-a/ov (vrsto, količino in razmerje posipn-ega/ih material-a/ov določi izvajalec na podlagi situacije na pločniku in vremenske napovedi).</t>
  </si>
  <si>
    <t>Strojno posipanje pločnikov z dobavo posipn-ega/ih material-a/ov (vrsto, količino in razmerje posipn-ega/ih material-a/ov določi izvajalec na podlagi situacije na pločniku in vremenske napovedi).</t>
  </si>
  <si>
    <t>Strojno posipanje javne površine z dobavo posipn-ega/ih material-a/ov (vrsto, količino in razmerje posipn-ega/ih material-a/ov določi izvajalec na podlagi situacije na javni površini in vremenske napovedi), in sicer na:</t>
  </si>
  <si>
    <t>Strojno pluženje pločnikov.</t>
  </si>
  <si>
    <t>Ročno pluženje pločnikov.</t>
  </si>
  <si>
    <t>2.3.4</t>
  </si>
  <si>
    <t>Strojno pluženje cest in istočasno posipanje z dobavo posipn-ega/ih material-a/ov (vrsto, količino in razmerje posipn-ega/ih material-a/ov določi izvajalec na podlagi situacije na cesti in vremenske napovedi). Obračuna se os ceste v kilometrih, neglede na to ali se pluži in posipa cesta enosmerno ali dvosmerno.</t>
  </si>
  <si>
    <t>Strojno pluženje makadamske povezave med OIC Trzin (LK 074511) in Kidričevo ulico (LZ 074241) in istočasno posipanje s peskom z dobavo posipnega materiala.</t>
  </si>
  <si>
    <t>2.3.5</t>
  </si>
  <si>
    <t>2.3.6</t>
  </si>
  <si>
    <t>2.3.7</t>
  </si>
  <si>
    <t xml:space="preserve"> - zahodnemu parkirišču čez Pšato pri OŠ Trzin, </t>
  </si>
  <si>
    <t>Strojno pluženje javnih površin in istočasno posipanje z dobavo posipn-ega/ih material-a/ov (vrsto, količino in razmerje posipn-ega/ih material-a/ov določi izvajalec na podlagi situacije na javni površini in vremenske napovedi), in sicer na:</t>
  </si>
  <si>
    <t>Strojno in ročno pluženje javnih površin in istočasno posipanje z dobavo posipn-ega/ih material-a/ov (vrsto, količino in razmerje posipn-ega/ih material-a/ov določi izvajalec na podlagi situacije na javni površini in vremenske napovedi), in sicer na (enota PM predstavlja parkirno mesto):</t>
  </si>
  <si>
    <r>
      <t xml:space="preserve">Postavitev tipske cestne zapore O-1 (malo prometne ceste - na cestah v naselju in izven naselja, kjer so hitrosti </t>
    </r>
    <r>
      <rPr>
        <sz val="12"/>
        <rFont val="Calibri"/>
        <family val="2"/>
        <charset val="238"/>
      </rPr>
      <t>≤</t>
    </r>
    <r>
      <rPr>
        <sz val="12"/>
        <rFont val="Calibri Light"/>
        <family val="2"/>
        <charset val="238"/>
      </rPr>
      <t xml:space="preserve"> 50 km/h) po pravilniku, ki ureja zapore na cestah, vzdrževanje, dnevni nadzor in odstranitev.</t>
    </r>
  </si>
  <si>
    <t>Postavitev tipske cestne zapore O-2 (malo prometne ceste - na cestah v naselju in izven naselja, kjer so hitrosti ≤ 50 km/h - za zavarovanje določenih vzdrževalnih ali intervencijskih del, ki trajajo največ en svetli del dneva) po pravilniku, ki ureja zapore na cestah, vzdrževanje, dnevni nadzor in odstranitev.</t>
  </si>
  <si>
    <t>Postavitev tipske cestne zapore N-5 (ceste v naselju - promet izmenično enosmeren, urejen s prometnimi znaki) po pravilniku, ki ureja zapore na cestah, vzdrževanje, dnevni nadzor in odstranitev.</t>
  </si>
  <si>
    <t>m</t>
  </si>
  <si>
    <t>Strojno pluženje avtobusnih postaj (2 postaji se nahajata na Mengeški cesti, 6 postaj pa na Ljubljanski cesti) in istočasno posipanje z dobavo posipn-ega/ih material-a/ov (vrsto, količino in razmerje posipn-ega/ih material-a/ov določi izvajalec na podlagi situacije na cesti in vremenske napovedi). Obračuna se vsaka avtobusna postaja posebej kot komplet.</t>
  </si>
  <si>
    <t xml:space="preserve"> - bočnih parkiriščih vzdolž lokalne zbirne ceste št. LZ 074261 (Ljubljanska cesta),</t>
  </si>
  <si>
    <t xml:space="preserve"> - čelnih parkiriščih vzdolž javne poti št. JP 574138 (Ljubljanska cesta),</t>
  </si>
  <si>
    <t xml:space="preserve"> - bočnih parkiriščih vzdolž lokalne zbirne ceste št. LZ 074221 (Mlakarjeva ulica),</t>
  </si>
  <si>
    <t xml:space="preserve"> - bočnih parkiriščih vzdolž lokalne zbirne ceste št. LZ 074241 (Kidričeva ulica),</t>
  </si>
  <si>
    <t xml:space="preserve"> - čelnih in poševnih parkiriščih pred objektom Piramida v OIC Trzin.</t>
  </si>
  <si>
    <t xml:space="preserve"> - parkirišču pred cerkvijo Sv. Florijana.</t>
  </si>
  <si>
    <t>Opomba:</t>
  </si>
  <si>
    <t>Dela se izvajajo v skladu s pravilnikom, ki ureja redno vzdrževanje javnih cest, aktualnimi tehničnimi specifikacijami za ceste Direkcije RS za infrastrukturo, veljavnimi tehničnimi predpisi, standardi in normativi.</t>
  </si>
  <si>
    <t xml:space="preserve">Opomba: </t>
  </si>
  <si>
    <t>Vzdrževanje makadama</t>
  </si>
  <si>
    <t>Skupaj (Vzdrževanje makadama)</t>
  </si>
  <si>
    <t>Popravila pločnika, ki vključuje nabavo, dobavo in vgradnjo obrabno zaporne plasti bituminizirane zmesi AC 8 surf B 70/100 A5 v debelini 4 cm, premaz stikov z bitumensko pasto DILAPLAST pri navezavi na obstoječi asfalt z vsemi pripadajočimi deli in materiali.</t>
  </si>
  <si>
    <t>JP 574124</t>
  </si>
  <si>
    <t>Cesta</t>
  </si>
  <si>
    <t>Št. ceste</t>
  </si>
  <si>
    <t>5.2</t>
  </si>
  <si>
    <t>Bankine</t>
  </si>
  <si>
    <t>5.2.1</t>
  </si>
  <si>
    <t>JEMČEVA CESTA (PRIKLJUČEK)</t>
  </si>
  <si>
    <t>JP 574181</t>
  </si>
  <si>
    <t>ŠPRUHA-DOBRAVA</t>
  </si>
  <si>
    <t>5.2.2</t>
  </si>
  <si>
    <t>Dolžina ceste</t>
  </si>
  <si>
    <t>Popravila cestišča (enoslojni nov asfalt), ki vključuje nabavo, dobavo in vgradnjo nosilne in obrabno zaporne plasti bituminizirane zmesi AC 16 surf B 70/100 A4 v debelini 7 cm, premaz stikov z bitumensko pasto DILAPLAST pri navezavi na obstoječi asfalt z vsemi pripadajočimi deli in materiali.</t>
  </si>
  <si>
    <t>Popravila cestišča (dvoslojni nov asfalt), ki vključuje:
- nabavo, dobavo in vgradnjo nosilne plasti bituminizirane zmesi AC 22 base B 70/100 A4 v debelini 6 cm, premaz stikov z bitumensko pasto DILAPLAST pri navezavi na obstoječi asfalt z vsemi pripadajočimi deli in materiali in
- nabavo, dobavo in vgradnjo obrabno zaporne plasti bituminizirane zmesi AC 8 surf B 70/100 A4 v debelini 3 cm, premaz stikov z bitumensko pasto DILAPLAST pri navezavi na obstoječi asfalt z vsemi pripadajočimi deli in materiali.</t>
  </si>
  <si>
    <t>Popravila cestišča (dvoslojni nov asfalt), ki vključuje:
- nabavo, dobavo in vgradnjo nosilne plasti bituminizirane zmesi AC 22 base B 70/100 A4 v debelini 7 cm, premaz stikov z bitumensko pasto DILAPLAST pri navezavi na obstoječi asfalt z vsemi pripadajočimi deli in materiali in
- nabavo, dobavo in vgradnjo obrabno zaporne plasti bituminizirane zmesi AC 11 surf B 70/100 A4 v debelini 4 cm, premaz stikov z bitumensko pasto DILAPLAST pri navezavi na obstoječi asfalt z vsemi pripadajočimi deli in materiali.</t>
  </si>
  <si>
    <t xml:space="preserve">1.6.2
</t>
  </si>
  <si>
    <t>Popravilo asfaltne mulde širine 50 cm (enoslojni nov asfalt; rušenje se obračuna po m2 v postavki 1.3.3.), ki vključuje nabavo, dobavo in vgradnjo nosilne in obrabno zaporne plasti bituminizirane zmesi AC 16 surf B 70/100 A4 v debelini 7 cm, premaz stikov z bitumensko pasto DILAPLAST pri navezavi na obstoječi asfalt z vsemi pripadajočimi deli in materiali.</t>
  </si>
  <si>
    <t>Popravila asfaltne mulde širine 50 cm (dvoslojni nov asfalt; rušenje se obračuna po m2 v postavki 1.3.3.), ki vključuje:
- nabavo, dobavo in vgradnjo nosilne plasti bituminizirane zmesi AC 22 base B 70/100 A4 v debelini 6 cm, premaz stikov z bitumensko pasto DILAPLAST pri navezavi na obstoječi asfalt z vsemi pripadajočimi deli in materiali in
- nabavo, dobavo in vgradnjo obrabno zaporne plasti bituminizirane zmesi AC 8 surf B 70/100 A4 v debelini 3 cm, premaz stikov z bitumensko pasto DILAPLAST pri navezavi na obstoječi asfalt z vsemi pripadajočimi deli in materiali.</t>
  </si>
  <si>
    <t>1.6.11</t>
  </si>
  <si>
    <t>1.6.14</t>
  </si>
  <si>
    <t>Zaščita brežin pred plazenjem ali erozijo, iz lomljenega kamna in betona C16/20, v debelini do 30 cm, višine do 150 cm, z minimalno armaturo (armaturna mreža Q 189), z nabavo, dobavo in vgrajevanjem potrebnih materialov ter z vsemi pomožnimi deli in materiali.</t>
  </si>
  <si>
    <t xml:space="preserve">Strojno čiščenje/pometanje pločnika (posipnega materiala, nesnage, blata) z vsemi pripadajočimi deli (odvoz materiala, …). </t>
  </si>
  <si>
    <t xml:space="preserve">Ročno čiščenje/pometanje pločnika (posipnega materiala, nesnage, blata) z vsemi pripadajočimi deli (odvoz materiala, …). </t>
  </si>
  <si>
    <t xml:space="preserve">Strojno čiščenje/pometanje javnih površin z vsemi pripadajočimi deli (odvoz materiala, …), in sicer na: </t>
  </si>
  <si>
    <t>Čiščenje trave in plevela iz razpok asfalta ter iz stikov asfalta s cestnimi robniki ali granitnimi kockami z vsemi pripadajočimi deli (nakladanje, odvoz materiala, …).</t>
  </si>
  <si>
    <t xml:space="preserve">
mesec</t>
  </si>
  <si>
    <t>Dobava in vgradnja novih PVC vrečk na javne koše (trenutna poraba je 250 vrečk na mesec).</t>
  </si>
  <si>
    <t>Tedensko praznenje javnih košev na celotnem območju občine Trzin, avtobusnih postajališčih, rekreativnih površinah (parkih, ...) z vsemi pripadajočimi deli (nakladanje, odvoz materiala, …). Trenutno je postavljenih 42 javnih košev + košev za pasje vrečke ter 53 javnih košev.</t>
  </si>
  <si>
    <t>1.6.15</t>
  </si>
  <si>
    <t>2.2.8</t>
  </si>
  <si>
    <t>1.8.4</t>
  </si>
  <si>
    <t>1.8.5</t>
  </si>
  <si>
    <t>1.8.6</t>
  </si>
  <si>
    <t>1.8.7</t>
  </si>
  <si>
    <t>1.8.8</t>
  </si>
  <si>
    <t>1.8.9</t>
  </si>
  <si>
    <t>1.9.3</t>
  </si>
  <si>
    <t>1.9.4</t>
  </si>
  <si>
    <t>1.10</t>
  </si>
  <si>
    <t>1.10.1</t>
  </si>
  <si>
    <t>1.10.2</t>
  </si>
  <si>
    <t>V skladu s četrtim odstavkom 24. člena Odloka o občinskih cestah in cestnoprometni ureditvi v Občini Trzin (Uradni vestnik Občine Trzin, št. 3/15-uradno prečiščeno besedilo) in potrebno pridobiti dovoljenja za delno ali popolno zaporo občinske ceste za redno vzdrževanje občinskih cest.</t>
  </si>
  <si>
    <t>V cenah na enoto mora biti vključena, in se ne obračunava posebej, zapora ceste zaradi izvajanja del rednega vzdrževanja občinskih cest.</t>
  </si>
  <si>
    <t xml:space="preserve">Zamenjava poškodovane montažne hitrostne ovire, z nabavo, dobavo in vgradnjo nove montažne hitrostne ovire z vsemi pripadajočimi deli in materialom. </t>
  </si>
  <si>
    <t>1.8.10</t>
  </si>
  <si>
    <t>Krpanje udarnih jam na makadamski cesti (ročno), kar vključuje obsekavanje udarne jame, čiščenje blata in druge nesnage iz udarne jame, z nabavo, dovozom in vgradnjo potrebnega gramoza, z valjanjem zakrpane udarne jame, z nakladanjem in odvozom materiala na deponijo, vključno z vsemi stroški trajnega deponiranja z vsemi pripadajočimi deli in materiali.</t>
  </si>
  <si>
    <t>Manjša popravila površin z ozelenitvijo
(odstranitev kamenja in drugega odpadnega ali odvečnega materiala, s planiranjem površine, s planiranjem dodatne zemlje po površini v debelini najmanj 15 cm, s sejanjem s travno mešanico po pripravljeni površini, z nabavo, dobavo in vgrajevanjem potrebnih materialov ter z nakladanjem in odvozom materiala na deponijo, vključno z vsemi stroški trajnega deponiranja z vsemi pripadajočimi deli in materiali.</t>
  </si>
  <si>
    <t>Rušenje poškodovane LTŽ rešetke z nakladanjem in odvozom materiala na deponijo, vključno z vsemi stroški trajnega deponiranja z vsemi pripadajočimi deli. Nabava, dobava in vgradnja nove LTŽ rešetke (D400) z dimenzijami 400/400 mm z vsemi pripadajočimi deli (zasip, …) in materiali (AB venec, …).</t>
  </si>
  <si>
    <t>Rušenje poškodovanega LTŽ pokrova z nakladanjem in odvozom materiala na deponijo, vključno z vsemi stroški trajnega deponiranja z vsemi pripadajočimi deli. Nabava, dobava in vgradnja novega LTŽ pokrova (C250) z dimenzijami 500/500 mm ali premerom 50 cm z vsemi pripadajočimi deli (zasip, …) in materiali (AB venec, …).</t>
  </si>
  <si>
    <t>Rušenje poškodovanega LTŽ pokrova z nakladanjem in odvozom materiala na deponijo, vključno z vsemi stroški trajnega deponiranja z vsemi pripadajočimi deli. Nabava, dobava in vgradnja novega LTŽ pokrova (D400) z dimenzijami 600/600 mm ali premerom 60 cm z vsemi pripadajočimi deli (zasip, …) in materiali (AB venec, …).</t>
  </si>
  <si>
    <t>Rušenje poškodovane betonske koritnice (Špruha) z nakladanjem in odvozom materiala na deponijo, vključno z vsemi stroški trajnega deponiranja z vsemi pripadajočimi deli. Nabava, dobava in vgradnja novih betonske koritnice v beton C16/20 z vsemi pripadajočimi deli (izkopi, zasipi, ...) in materiali.</t>
  </si>
  <si>
    <t>Ročno čiščenje vtoka ali iztoka prepusta z nakladanjem in odvozom materiala na deponijo, vključno z vsemi stroški trajnega deponiranja z vsemi pripadajočimi deli.</t>
  </si>
  <si>
    <t>Ročno čiščenje peskolovov, ki obsega čiščenje pokrova, odpiranje pokrova, čiščenje materiala iz dna peskolova, vtokov v peskolov, z nakladanjem in odvozom materiala na deponijo, vključno z vsemi stroški trajnega deponiranja z vsemi pripadajočimi deli in materiali. Izdelava poročila o nepretočnih/zamašenih vtokih/iztokih na podlagi katerega se izvede strojno čiščenje povezav med peskolovom in meteorno kanalizacijo - postavka 1.6.12.</t>
  </si>
  <si>
    <t>Odvoz smeti oziroma komunalnih odpadkov z nakladanjem in odvozom materiala na deponijo, vključno z vsemi stroški trajnega deponiranja z vsemi pripadajočimi deli in materiali.</t>
  </si>
  <si>
    <t>Rušenje poškodovanih granitnih kock 10/10/10 cm (zunanji rob pločnika) z nakladanjem in odvozom materiala na deponijo, vključno z vsemi stroški trajnega deponiranja z vsemi pripadajočimi deli. Nabava, dobava in vgradnja novih granitnih kock 10/10/10 cm v beton C16/20 in zalivanje stikov s cementno malto z vsemi pripadajočimi deli (zasipi, ...) in materiali.</t>
  </si>
  <si>
    <t>Popravila cestišča ali pločnika (rušenje asfalta in priprava za ponovno asfaltiranje), ki vključuje strojno rezanje in rušenje asfalta vseh debelin, z nakladanjem in odvozom materiala na deponijo, vključno z vsemi stroški trajnega deponiranja z vsemi pripadajočimi deli (planiranjem temeljnih tal, ...).</t>
  </si>
  <si>
    <t>Rušenje poškodovanih granitnih kock 10/10/10 cm (Jemčeva cesta) z nakladanjem in odvozom materiala na deponijo, vključno z vsemi stroški trajnega deponiranja z vsemi pripadajočimi deli. Nabava, dobava in vgradnja novih granitnih kock 10/10/10 cm v beton C16/20 in zalivanje stikov s cementno malto z vsemi pripadajočimi deli (zasip, ...) in materiali.</t>
  </si>
  <si>
    <t>Rušenje poškodovanih betonskih cestnih robnikov (ravni, vgreznjeni, v radiu, odtočni) 15/25/100 cm z nakladanjem in odvozom materiala na deponijo, vključno z vsemi stroški trajnega deponiranja z vsemi pripadajočimi deli. Nabava, dobava in vgradnja novih betonskih cestnih robnikov (ravni, vgreznjeni, v radiu, odtočni) 15/25/100 cm v beton C16/20 in zalivanje stikov s cementno malto z vsemi pripadajočimi deli (zasip, ...) in materiali.</t>
  </si>
  <si>
    <t>Rušenje poškodovanega cestnega požiralnika z LTŽ rešetko z nakladanjem in odvozom materiala na deponijo, vključno z vsemi stroški trajnega deponiranja z vsemi pripadajočimi deli. Nabava, dobava in izdelava cestnega požiralnika premera 50 cm, globine do 2 m z nabavo dobavo in vgradnjo LTŽ rešetke (D400) z dimenzijami 400/400 mm z vsemi pripadajočimi deli (zasip, …) in materiali (AB venec, …).</t>
  </si>
  <si>
    <t>Rušenje poškodovanega cestnega požiralnika z LTŽ pokrovom z nakladanjem in odvozom materiala na deponijo, vključno z vsemi stroški trajnega deponiranja z vsemi pripadajočimi deli. Nabava, dobava in izdelava cestnega požiralnika premera 50 cm, globine do 2 m z nabavo, dobavo in vgradnjo LTŽ pokrova (C250) z dimenzijami 500/500 mm ali premerom 50 cm z vsemi pripadajočimi deli (zasip, …) in materiali (AB venec, …).</t>
  </si>
  <si>
    <t>2.1.6</t>
  </si>
  <si>
    <t>vreča</t>
  </si>
  <si>
    <t>Polnitev vreč s soljo po 15 kg z dovozom na Občino Trzin, OŠ Trzin, Medobčinski inšpektorat in redarstvo, Vrtec Žabica in Domačija Jefačnik.</t>
  </si>
  <si>
    <t>5.1</t>
  </si>
  <si>
    <t>Ceste</t>
  </si>
  <si>
    <t>5.1.1</t>
  </si>
  <si>
    <t>5.1.2</t>
  </si>
  <si>
    <t>5.1.3</t>
  </si>
  <si>
    <t>5.1.4</t>
  </si>
  <si>
    <t>5.1.5</t>
  </si>
  <si>
    <t>5.1.6</t>
  </si>
  <si>
    <t>5.1.7</t>
  </si>
  <si>
    <t>5.1.8</t>
  </si>
  <si>
    <t>CESTA ZA HRIBOM</t>
  </si>
  <si>
    <t>HABATOVA CESTA</t>
  </si>
  <si>
    <t>JEMČEVA CESTA</t>
  </si>
  <si>
    <t>MLAKARJEVA ULICA</t>
  </si>
  <si>
    <t>ULICA POD GOZDOM</t>
  </si>
  <si>
    <t>KIDRIČEVA ULICA</t>
  </si>
  <si>
    <t>OIC TRZIN - DOBRAVE</t>
  </si>
  <si>
    <t>LJUBLJANSKA CESTA</t>
  </si>
  <si>
    <t>BLATNICA</t>
  </si>
  <si>
    <t>BRODIŠČE</t>
  </si>
  <si>
    <t>GMAJNA</t>
  </si>
  <si>
    <t>PREVALE</t>
  </si>
  <si>
    <t>PESKE</t>
  </si>
  <si>
    <t>ŠPRUHA</t>
  </si>
  <si>
    <t>PLANJAVA</t>
  </si>
  <si>
    <t>MOTNICA</t>
  </si>
  <si>
    <t>ULICA RAŠIŠKE ČETE</t>
  </si>
  <si>
    <t>ULICA KAMNIŠKEGA BATALJONA</t>
  </si>
  <si>
    <t>PLOŠČAD DR. TINETA ZAJCA - ZUPANOVA</t>
  </si>
  <si>
    <t>KMETIČEVA ULICA</t>
  </si>
  <si>
    <t>JP 574033</t>
  </si>
  <si>
    <t>JP 574034</t>
  </si>
  <si>
    <t>JP 574035</t>
  </si>
  <si>
    <t>JP 574042</t>
  </si>
  <si>
    <t>JP 574043</t>
  </si>
  <si>
    <t>JP 574044</t>
  </si>
  <si>
    <t>JP 574045</t>
  </si>
  <si>
    <t>JP 574046</t>
  </si>
  <si>
    <t>JP 574051</t>
  </si>
  <si>
    <t>JP 574052</t>
  </si>
  <si>
    <t>JP 574053</t>
  </si>
  <si>
    <t>JP 574054</t>
  </si>
  <si>
    <t>JP 574055</t>
  </si>
  <si>
    <t>JP 574056</t>
  </si>
  <si>
    <t>JP 574061</t>
  </si>
  <si>
    <t>JP 574062</t>
  </si>
  <si>
    <t>JP 574063</t>
  </si>
  <si>
    <t>JP 574064</t>
  </si>
  <si>
    <t>JP 574065</t>
  </si>
  <si>
    <t>JP 574071</t>
  </si>
  <si>
    <t>JP 574072</t>
  </si>
  <si>
    <t>JP 574073</t>
  </si>
  <si>
    <t>JP 574082</t>
  </si>
  <si>
    <t>JP 574083</t>
  </si>
  <si>
    <t>JP 574084</t>
  </si>
  <si>
    <t>JP 574085</t>
  </si>
  <si>
    <t>JP 574092</t>
  </si>
  <si>
    <t>JP 574093</t>
  </si>
  <si>
    <t>JP 574094</t>
  </si>
  <si>
    <t>JP 574096</t>
  </si>
  <si>
    <t>JP 574097</t>
  </si>
  <si>
    <t>JP 574098</t>
  </si>
  <si>
    <t>JP 574101</t>
  </si>
  <si>
    <t>JP 574102</t>
  </si>
  <si>
    <t>JP 574104</t>
  </si>
  <si>
    <t>JP 574105</t>
  </si>
  <si>
    <t>JP 574106</t>
  </si>
  <si>
    <t>JP 574107</t>
  </si>
  <si>
    <t>JP 574108</t>
  </si>
  <si>
    <t>JP 574109</t>
  </si>
  <si>
    <t>JP 574111</t>
  </si>
  <si>
    <t>JP 574114</t>
  </si>
  <si>
    <t>JP 574115</t>
  </si>
  <si>
    <t>JP 574121</t>
  </si>
  <si>
    <t>JP 574122</t>
  </si>
  <si>
    <t>JP 574123</t>
  </si>
  <si>
    <t>JP 574125</t>
  </si>
  <si>
    <t>JP 574126</t>
  </si>
  <si>
    <t>JP 574127</t>
  </si>
  <si>
    <t>JP 574128</t>
  </si>
  <si>
    <t>JP 574131</t>
  </si>
  <si>
    <t>JP 574132</t>
  </si>
  <si>
    <t>JP 574134</t>
  </si>
  <si>
    <t>JP 574135</t>
  </si>
  <si>
    <t>JP 574136</t>
  </si>
  <si>
    <t>JP 574137</t>
  </si>
  <si>
    <t>JP 574138</t>
  </si>
  <si>
    <t>JP 574139</t>
  </si>
  <si>
    <t>JP 574141</t>
  </si>
  <si>
    <t>JP 574151</t>
  </si>
  <si>
    <t>JP 574161</t>
  </si>
  <si>
    <t>JP 753011</t>
  </si>
  <si>
    <t>JP 574133</t>
  </si>
  <si>
    <t>JP 574116</t>
  </si>
  <si>
    <t>JP 574066</t>
  </si>
  <si>
    <t>JP 574171</t>
  </si>
  <si>
    <t>Zbirne krajevne ceste</t>
  </si>
  <si>
    <t>Skupaj (Zbirne krajevne ceste)</t>
  </si>
  <si>
    <t>Krajevne ceste</t>
  </si>
  <si>
    <t>Skupaj (Krajevne ceste)</t>
  </si>
  <si>
    <t>Javne ceste</t>
  </si>
  <si>
    <t>BERGANTOVA ULICA</t>
  </si>
  <si>
    <t>ULICA BRATOV KOTAR</t>
  </si>
  <si>
    <t>KOŠAKOVA ULICA</t>
  </si>
  <si>
    <t>ZORKOVA ULICA</t>
  </si>
  <si>
    <t>TRDINOVA ULICA</t>
  </si>
  <si>
    <t>KRATKA POT</t>
  </si>
  <si>
    <t>PEŠPOT (ZORKOVA – KIDRIČEVA)</t>
  </si>
  <si>
    <t>PREŠERNOVA ULICA</t>
  </si>
  <si>
    <t>REBOLJEVA ULICA</t>
  </si>
  <si>
    <t>REBOLJEVA ULICA (NOTRANJA)</t>
  </si>
  <si>
    <t>NA JASI</t>
  </si>
  <si>
    <t>PLOŠČAD DR. TINETA ZAJCA - ULICA OF</t>
  </si>
  <si>
    <t>LIPLINOVA</t>
  </si>
  <si>
    <t>VEGOVA ULICA</t>
  </si>
  <si>
    <t>CANKARJEVA ULICA</t>
  </si>
  <si>
    <t>ZUPANČIČEVA ULICA</t>
  </si>
  <si>
    <t>KIDRIČEVA – PSC (LB, MERCATOR)</t>
  </si>
  <si>
    <t>PLINARNA</t>
  </si>
  <si>
    <t>ONGER</t>
  </si>
  <si>
    <t>PARTIZANSKA ULICA</t>
  </si>
  <si>
    <t>HABATOVA ULICA</t>
  </si>
  <si>
    <t>PEŠPOT (UL. ZA HRIBOM - OŠ TRZIN)</t>
  </si>
  <si>
    <t>LOBODOVA ULICA</t>
  </si>
  <si>
    <t>PEŠPOT (CESTA ZA HRIBOM)</t>
  </si>
  <si>
    <t>PEŠPOT (ONGER – ŠOLSKA POT)</t>
  </si>
  <si>
    <t>PEŠPOT (HABATOVA ULICA – ŠOLA)</t>
  </si>
  <si>
    <t>MENGEŠKA CESTA</t>
  </si>
  <si>
    <t>JEMČEVA CESTA (NOTRANJA)</t>
  </si>
  <si>
    <t>TRZIN – DEPALA VAS</t>
  </si>
  <si>
    <t>MENGEŠKA CESTA (DO ŠOLE)</t>
  </si>
  <si>
    <t>PEŠPOT OB PŠATI (JUŽNA)</t>
  </si>
  <si>
    <t>PEŠPOT OB PŠATI (SEVERNA)</t>
  </si>
  <si>
    <t>MLAKARJEVA ULICA (PRI CVETLIČARNI)</t>
  </si>
  <si>
    <t>GRAJSKA CESTA – CESTA ZA HRIBOM</t>
  </si>
  <si>
    <t>Skupaj (Javne poti)</t>
  </si>
  <si>
    <t>Javne kolesarske poti</t>
  </si>
  <si>
    <t>Skupaj (Javne kolesarske poti)</t>
  </si>
  <si>
    <t>OBRTNO INDUSTRIJSKA  CONA</t>
  </si>
  <si>
    <t>KJ 957511</t>
  </si>
  <si>
    <t>PERNETOVA (DO TRDINOVE ULICE)</t>
  </si>
  <si>
    <t>PEŠPOT (POVEZAVA KOŠAKOVA – MLAKARJEVA)</t>
  </si>
  <si>
    <t>POVEZAVA PREŠERNOVA – MLAKARJEVA</t>
  </si>
  <si>
    <t>POVEZAVA REBOLJEVA – PREŠERNOVA</t>
  </si>
  <si>
    <t>AD.1</t>
  </si>
  <si>
    <t>NEKATEGORIZIRANA CESTA - UVOZ IZ TRZINSKE OBVOZNICE G2-104/0295 PRI PETROLU MIMO KALCERJA DO LZ 74511.</t>
  </si>
  <si>
    <t>AD.2</t>
  </si>
  <si>
    <t>JP 711671</t>
  </si>
  <si>
    <t>DODATNO (MOL)</t>
  </si>
  <si>
    <t>5.3</t>
  </si>
  <si>
    <t>5.3.1</t>
  </si>
  <si>
    <t>5.4</t>
  </si>
  <si>
    <t>5.4.1</t>
  </si>
  <si>
    <t>LK 074591</t>
  </si>
  <si>
    <t>LK 074571</t>
  </si>
  <si>
    <t>LK 074521</t>
  </si>
  <si>
    <t>LK 074522</t>
  </si>
  <si>
    <t>LK 074551</t>
  </si>
  <si>
    <t>LK 074561</t>
  </si>
  <si>
    <t>LK 074562</t>
  </si>
  <si>
    <t>LK 074572</t>
  </si>
  <si>
    <t>LK 074581</t>
  </si>
  <si>
    <t>LK 074601</t>
  </si>
  <si>
    <t>LK 074602</t>
  </si>
  <si>
    <t>LK 074611</t>
  </si>
  <si>
    <t>LK 074621</t>
  </si>
  <si>
    <t>LK 074631</t>
  </si>
  <si>
    <t>LK 074511</t>
  </si>
  <si>
    <t>LZ 074261</t>
  </si>
  <si>
    <t>LZ 074211</t>
  </si>
  <si>
    <t>LZ 074212</t>
  </si>
  <si>
    <t>LZ 074213</t>
  </si>
  <si>
    <t>LZ 074221</t>
  </si>
  <si>
    <t>LZ 074231</t>
  </si>
  <si>
    <t>LZ 074241</t>
  </si>
  <si>
    <t>LZ 074251</t>
  </si>
  <si>
    <t>5.</t>
  </si>
  <si>
    <t>5.2.3</t>
  </si>
  <si>
    <t>5.2.4</t>
  </si>
  <si>
    <t>5.2.5</t>
  </si>
  <si>
    <t>5.2.6</t>
  </si>
  <si>
    <t>5.2.7</t>
  </si>
  <si>
    <t>5.2.8</t>
  </si>
  <si>
    <t>5.2.9</t>
  </si>
  <si>
    <t>5.2.10</t>
  </si>
  <si>
    <t>5.2.11</t>
  </si>
  <si>
    <t>5.2.12</t>
  </si>
  <si>
    <t>5.2.13</t>
  </si>
  <si>
    <t>5.2.14</t>
  </si>
  <si>
    <t>5.2.15</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</si>
  <si>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</si>
  <si>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</si>
  <si>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</si>
  <si>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</si>
  <si>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</si>
  <si>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</si>
  <si>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</si>
  <si>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</si>
  <si>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</si>
  <si>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</si>
  <si>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</si>
  <si>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</si>
  <si>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</si>
  <si>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</si>
  <si>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</si>
  <si>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</si>
  <si>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</si>
  <si>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</si>
  <si>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</si>
  <si>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</si>
  <si>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</si>
  <si>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</si>
  <si>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</si>
  <si>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</si>
  <si>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</si>
  <si>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</si>
  <si>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</si>
  <si>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</si>
  <si>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</si>
  <si>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</si>
  <si>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</si>
  <si>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</si>
  <si>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</si>
  <si>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</si>
  <si>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</si>
  <si>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</si>
  <si>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</si>
  <si>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</si>
  <si>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</si>
  <si>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</si>
  <si>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</si>
  <si>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</si>
  <si>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</si>
  <si>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</si>
  <si>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</si>
  <si>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</si>
  <si>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</si>
  <si>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</si>
  <si>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</si>
  <si>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</si>
  <si>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</si>
  <si>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</si>
  <si>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</si>
  <si>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</si>
  <si>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</si>
  <si>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</si>
  <si>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</si>
  <si>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</si>
  <si>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</si>
  <si>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</si>
  <si>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</si>
  <si>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</si>
  <si>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</si>
  <si>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</si>
  <si>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</si>
  <si>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</si>
  <si>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</si>
  <si>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6.</t>
  </si>
  <si>
    <t>6.1</t>
  </si>
  <si>
    <t>6.1.1</t>
  </si>
  <si>
    <t>6.1.2</t>
  </si>
  <si>
    <t>6.1.3</t>
  </si>
  <si>
    <t>6.1.4</t>
  </si>
  <si>
    <t>6.1.5</t>
  </si>
  <si>
    <t>6.1.6</t>
  </si>
  <si>
    <t>6.1.7</t>
  </si>
  <si>
    <t>6.1.8</t>
  </si>
  <si>
    <t>6.2</t>
  </si>
  <si>
    <t>6.2.1</t>
  </si>
  <si>
    <t>6.2.2</t>
  </si>
  <si>
    <t>6.2.3</t>
  </si>
  <si>
    <t>6.2.4</t>
  </si>
  <si>
    <t>6.2.5</t>
  </si>
  <si>
    <t>6.2.6</t>
  </si>
  <si>
    <t>6.2.7</t>
  </si>
  <si>
    <t>6.2.8</t>
  </si>
  <si>
    <t>6.2.9</t>
  </si>
  <si>
    <t>6.2.10</t>
  </si>
  <si>
    <t>6.2.11</t>
  </si>
  <si>
    <t>6.2.12</t>
  </si>
  <si>
    <t>6.2.13</t>
  </si>
  <si>
    <t>6.2.14</t>
  </si>
  <si>
    <t>6.2.15</t>
  </si>
  <si>
    <t>Ceste, kolesarske, pločniki na katerih se izvaja ZIMSKA SLUŽBA</t>
  </si>
  <si>
    <t>6.3</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</si>
  <si>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</si>
  <si>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</si>
  <si>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</si>
  <si>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</si>
  <si>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</si>
  <si>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</si>
  <si>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</si>
  <si>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</si>
  <si>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</si>
  <si>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</si>
  <si>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</si>
  <si>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</si>
  <si>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</si>
  <si>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</si>
  <si>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</si>
  <si>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</si>
  <si>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</si>
  <si>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</si>
  <si>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</si>
  <si>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</si>
  <si>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</si>
  <si>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</si>
  <si>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</si>
  <si>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</si>
  <si>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</si>
  <si>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</si>
  <si>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</si>
  <si>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</si>
  <si>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</si>
  <si>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</si>
  <si>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</si>
  <si>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</si>
  <si>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</si>
  <si>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</si>
  <si>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</si>
  <si>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</si>
  <si>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</si>
  <si>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</si>
  <si>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</si>
  <si>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</si>
  <si>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</si>
  <si>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</si>
  <si>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</si>
  <si>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</si>
  <si>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</si>
  <si>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</si>
  <si>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</si>
  <si>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</si>
  <si>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</si>
  <si>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</si>
  <si>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</si>
  <si>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</si>
  <si>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</si>
  <si>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</si>
  <si>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</si>
  <si>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</si>
  <si>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</si>
  <si>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</si>
  <si>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</si>
  <si>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</si>
  <si>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</si>
  <si>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</si>
  <si>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</si>
  <si>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</si>
  <si>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</si>
  <si>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</si>
  <si>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</si>
  <si>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</si>
  <si>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6.4</t>
  </si>
  <si>
    <t>6.4.1</t>
  </si>
  <si>
    <t>6.5</t>
  </si>
  <si>
    <t>6.5.1</t>
  </si>
  <si>
    <t>5.5</t>
  </si>
  <si>
    <t>5.5.1</t>
  </si>
  <si>
    <t>5.5.2</t>
  </si>
  <si>
    <t>Zbirne krajevne ceste - STROJNO</t>
  </si>
  <si>
    <t>Skupaj (Zbirne krajevne ceste - STROJNO)</t>
  </si>
  <si>
    <t>Krajevne ceste - STROJNO</t>
  </si>
  <si>
    <t>Skupaj (Krajevne ceste - STROJNO)</t>
  </si>
  <si>
    <t>Javne ceste - STROJNO</t>
  </si>
  <si>
    <t>Skupaj (Javne poti - STROJNO)</t>
  </si>
  <si>
    <t>Javne kolesarske poti - STROJNO</t>
  </si>
  <si>
    <t>Skupaj (Javne kolesarske poti - STROJNO)</t>
  </si>
  <si>
    <t>Nekategorizirane kolesarske poti - STROJNO</t>
  </si>
  <si>
    <t>Skupaj (Nekategorizirane kolesarske poti - STROJNO)</t>
  </si>
  <si>
    <t>Pločniki - STROJNO</t>
  </si>
  <si>
    <t>6.6</t>
  </si>
  <si>
    <t>6.6.1</t>
  </si>
  <si>
    <t>6.6.2</t>
  </si>
  <si>
    <t>6.6.3</t>
  </si>
  <si>
    <t>6.6.4</t>
  </si>
  <si>
    <t>6.6.5</t>
  </si>
  <si>
    <t>6.6.6</t>
  </si>
  <si>
    <t>6.6.7</t>
  </si>
  <si>
    <t>6.6.8</t>
  </si>
  <si>
    <t>6.6.9</t>
  </si>
  <si>
    <t>6.6.10</t>
  </si>
  <si>
    <t>6.6.11</t>
  </si>
  <si>
    <t>6.6.12</t>
  </si>
  <si>
    <t>6.6.13</t>
  </si>
  <si>
    <t>6.6.14</t>
  </si>
  <si>
    <t>6.6.15</t>
  </si>
  <si>
    <t>6.6.16</t>
  </si>
  <si>
    <t>6.6.17</t>
  </si>
  <si>
    <t>6.6.18</t>
  </si>
  <si>
    <t>6.6.19</t>
  </si>
  <si>
    <t>6.6.20</t>
  </si>
  <si>
    <t>6.6.21</t>
  </si>
  <si>
    <t>6.6.22</t>
  </si>
  <si>
    <t>6.6.23</t>
  </si>
  <si>
    <t>6.6.24</t>
  </si>
  <si>
    <t>Opomba: Gleda se levi ali desni pločnik, glede na os poteka kategorizirane ceste ob kateri se nahaja pločnik.</t>
  </si>
  <si>
    <t>ŠPRUHA (LEVI PLOČNIK)</t>
  </si>
  <si>
    <t>MOTNICA (LEVI PLOČNIK)</t>
  </si>
  <si>
    <t>BLATNICA (DESNI PLOČNIK)</t>
  </si>
  <si>
    <t>BRODIŠČE (DESNI PLOČNIK)</t>
  </si>
  <si>
    <t>GMAJNA (LEVI PLOČNIK)</t>
  </si>
  <si>
    <t>PESKE (DESNI PLOČNIK)</t>
  </si>
  <si>
    <t>PREVALE (DESNI PLOČNIK)</t>
  </si>
  <si>
    <t>PLANJAVA (LEVI PLOČNIK)</t>
  </si>
  <si>
    <t>DOBRAVE (DESNI PLOČNIK OD G2-104/0295 DO PIRAMIDE)</t>
  </si>
  <si>
    <t>DOBRAVE (LEVI PLOČNIK OD G2-104/0295 DO PIRAMIDE)</t>
  </si>
  <si>
    <t>KIDRIČEVA ULICA (LEVI PLOČNIK)</t>
  </si>
  <si>
    <t>KIDRIČEVA ULICA (DESNI PLOČNIK)</t>
  </si>
  <si>
    <t>ULICA RAŠIŠKE ČETE (DESNI PLOČNIK DO PD TRZIN, NATO LEVI PLOČNIK)</t>
  </si>
  <si>
    <t>MLAKARJEVA ULICA (LEVI PLOČNIK DO LK 074601)</t>
  </si>
  <si>
    <t>MLAKARJEVA ULICA (DESNI PLOČNIK DO JP 574083)</t>
  </si>
  <si>
    <t>LIPLINOVA (DESNI PLOČNIK)</t>
  </si>
  <si>
    <t>PLOŠČAD DR. TINETA ZAJCA - ULICA OF (LEVI PLOČNIK)</t>
  </si>
  <si>
    <t>LJUBLJANSKA CESTA (LEVI PLOČNIK)</t>
  </si>
  <si>
    <t>LJUBLJANSKA CESTA (DESNI PLOČNIK)</t>
  </si>
  <si>
    <t>KMETIČEVA ULICA (LEVI IN DESNI PLOČNIK)</t>
  </si>
  <si>
    <t>6.6.25</t>
  </si>
  <si>
    <t>6.6.26</t>
  </si>
  <si>
    <t>6.6.27</t>
  </si>
  <si>
    <t>G2 104/1139</t>
  </si>
  <si>
    <t>MENGEŠ (KOLODVORSKA C.) - TRZIN (LEVI PLOČNIK)</t>
  </si>
  <si>
    <t>MENGEŠ (KOLODVORSKA C.) - TRZIN (DESNI PLOČNIK)</t>
  </si>
  <si>
    <t>6.7</t>
  </si>
  <si>
    <t>Pločniki - ROČNO</t>
  </si>
  <si>
    <t>6.7.1</t>
  </si>
  <si>
    <t>6.7.2</t>
  </si>
  <si>
    <t>6.7.3</t>
  </si>
  <si>
    <t>Skupaj (Pločniki - STROJNO)</t>
  </si>
  <si>
    <t>Skupaj (Pločniki - ROČNO)</t>
  </si>
  <si>
    <t>Skupaj (Bankine)</t>
  </si>
  <si>
    <t>Strojno (kanal-jet) čiščenje povezav med peskolovi in meteorno kanalizacijo, z nakladanjem in odvozom materiala na deponijo, vključno z vsemi stroški trajnega deponiranja z vsemi pripadajočimi deli in materiali. Delo se izvede na podlagi ugotovitev izvajalca ob izvajanju ročnega čiščenja peskolovov - postavka 1.7.5.</t>
  </si>
  <si>
    <t>Strojno čiščenje/pometanje (posipnega materiala, nesnage, blata) vozišča z vsemi pripadajočimi deli (odvoz materiala, …). Obračuna se os ceste v kilometrih, neglede na to ali se čisti cesta enosmerno ali dvosmerno.</t>
  </si>
  <si>
    <t>Strojno čiščenje/pometanje (posipnega materiala, nesnage, blata) avtobusnih postaj (2 postaji se nahajata na Mengeški cesti, 6 postaj pa na Ljubljanski cesti z vsemi pripadajočimi deli (odvoz materiala, …). Obračuna se vsaka avtobusna postaja posebej kot komplet.</t>
  </si>
  <si>
    <t>1.7.2</t>
  </si>
  <si>
    <t>Ročno čiščenje muld, kanalet in koritnic s pometanjem, nakladanjem in odvozom materiala na deponijo, vključno z vsemi stroški trajnega deponiranja z vsemi pripadajočimi deli. Pod to postavko se obračuna tudi ročno čiščenje ob robniku v primeru listja oziroma nesnage, predvsem okoli Vrtca Žabica.</t>
  </si>
  <si>
    <t>kg</t>
  </si>
  <si>
    <t>MAKADAMSKA POVEZAVA MED OIC TRZIN (LK 074511) IN KIDRIČEVO ULICO (LZ 074241)</t>
  </si>
  <si>
    <t>OIC TRZIN - DOBRAVE (LEVI PLOČNIK OD PIRAMIDE NAPREJ)</t>
  </si>
  <si>
    <t>OIC TRZIN - DOBRAVE (DESNI PLOČNIK OD PIRAMIDE NAPREJ)</t>
  </si>
  <si>
    <t>MLAKARJEVA ULICA (DESNI PLOČNIK OD JP 574083 DO JP 574061)</t>
  </si>
  <si>
    <t>MENGEŠKA CESTA (DO ŠOLE) - (LEVI PLOČNIK)</t>
  </si>
  <si>
    <t>HABATOVA CESTA (DESNI PLOČNIK)</t>
  </si>
  <si>
    <t>Posek drevesa premera nad 15 cm (z delovnim strojem s priključkom ali z ročnim orodjem ali z motorno žago) z vsemi pripadajočimi deli (nakladanje, odvoz materiala, …).</t>
  </si>
  <si>
    <t>Izvajanje pregledniške službe v skladu s pravilnikom, ki ureja redno vzdrževanje javnih cest vključno z manjšimi ali zavarovalnimi deli na cesti, ki jih opredeljuje pravilnik, razen krpanja udarnih jam, ki se obračuna posebej pod postavkama 1.3.1 in 1.3.2.</t>
  </si>
  <si>
    <t xml:space="preserve">V zavihku "6. Izvajanje zimske službe" je razviden način izvajanja zimske službe na posameznih občinskih cestah. Razvidno je tudi, katere pločnike se posipa in pluži strojno, katere pa se posipa in pluži ročno. </t>
  </si>
  <si>
    <t xml:space="preserve"> - parkiriščih pri OŠ Trzin, </t>
  </si>
  <si>
    <t xml:space="preserve"> - parkiriščih okoli Vrtca Žabica,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</si>
</sst>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amily val="2"/>
      <charset val="238"/>
    </font>
    <font>
      <sz val="10"/>
      <name val="Arial"/>
      <family val="2"/>
      <charset val="238"/>
    </font>
    <font>
      <sz val="10"/>
      <name val="Arial"/>
      <family val="2"/>
    </font>
    <font>
      <b/>
      <sz val="10"/>
      <name val="Arial CE"/>
      <family val="2"/>
      <charset val="238"/>
    </font>
    <font>
      <sz val="10"/>
      <name val="Arial CE"/>
      <family val="2"/>
      <charset val="238"/>
    </font>
    <font>
      <b/>
      <sz val="8"/>
      <color indexed="9"/>
      <name val="Arial CE"/>
      <family val="2"/>
      <charset val="238"/>
    </font>
    <font>
      <b/>
      <sz val="11"/>
      <name val="Arial CE"/>
      <family val="2"/>
      <charset val="238"/>
    </font>
    <font>
      <sz val="12"/>
      <name val="Arial"/>
      <family val="2"/>
      <charset val="238"/>
    </font>
    <font>
      <b/>
      <sz val="12"/>
      <name val="Arial"/>
      <family val="2"/>
      <charset val="238"/>
    </font>
    <font>
      <sz val="10"/>
      <name val="Times New Roman CE"/>
      <charset val="238"/>
    </font>
    <font>
      <sz val="11"/>
      <name val="Arial CE"/>
      <family val="2"/>
      <charset val="238"/>
    </font>
    <font>
      <b/>
      <sz val="12"/>
      <name val="Calibri Light"/>
      <family val="2"/>
      <charset val="238"/>
    </font>
    <font>
      <sz val="12"/>
      <name val="Calibri Light"/>
      <family val="2"/>
      <charset val="238"/>
    </font>
    <font>
      <sz val="12"/>
      <color rgb="FFFF0000"/>
      <name val="Calibri Light"/>
      <family val="2"/>
      <charset val="238"/>
    </font>
    <font>
      <b/>
      <sz val="10"/>
      <color indexed="9"/>
      <name val="Calibri Light"/>
      <family val="2"/>
      <charset val="238"/>
    </font>
    <font>
      <sz val="12"/>
      <name val="Calibri"/>
      <family val="2"/>
      <charset val="238"/>
    </font>
    <font>
      <i/>
      <sz val="12"/>
      <name val="Calibri Light"/>
      <family val="2"/>
      <charset val="238"/>
    </font>
    <font>
      <sz val="10"/>
      <name val="Calibri Light"/>
      <family val="2"/>
      <charset val="238"/>
    </font>
    <font>
      <sz val="12"/>
      <color rgb="FF00B0F0"/>
      <name val="Calibri Light"/>
      <family val="2"/>
      <charset val="238"/>
    </font>
  </fonts>
  <fills count="5">
    <fill>
      <patternFill patternType="none"/>
    </fill>
    <fill>
      <patternFill patternType="gray125"/>
    </fill>
    <fill>
      <patternFill patternType="solid">
        <fgColor indexed="40"/>
        <bgColor indexed="49"/>
      </patternFill>
    </fill>
    <fill>
      <patternFill patternType="solid">
        <fgColor indexed="8"/>
        <bgColor indexed="64"/>
      </patternFill>
    </fill>
    <fill>
      <patternFill patternType="solid">
        <fgColor theme="0" tint="-0.14999847407452621"/>
        <bgColor indexed="64"/>
      </patternFill>
    </fill>
  </fills>
  <borders count="14">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s>
  <cellStyleXfs count="11">
    <xf numFmtId="0" fontId="0" fillId="0" borderId="0"/>
    <xf numFmtId="0" fontId="1" fillId="0" borderId="0"/>
    <xf numFmtId="0" fontId="2" fillId="0" borderId="0"/>
    <xf numFmtId="0" fontId="2" fillId="0" borderId="0"/>
    <xf numFmtId="0" fontId="6" fillId="0" borderId="0">
      <alignment horizontal="left" vertical="top" wrapText="1" readingOrder="1"/>
    </xf>
    <xf numFmtId="0" fontId="4" fillId="0" borderId="0"/>
    <xf numFmtId="0" fontId="9" fillId="0" borderId="0"/>
    <xf numFmtId="0" fontId="10" fillId="0" borderId="0"/>
    <xf numFmtId="0" fontId="4" fillId="0" borderId="0"/>
    <xf numFmtId="0" fontId="1" fillId="0" borderId="0"/>
    <xf numFmtId="0" fontId="1" fillId="0" borderId="0"/>
  </cellStyleXfs>
  <cellXfs count="199">
    <xf numFmtId="0" fontId="0" fillId="0" borderId="0" xfId="0"/>
    <xf numFmtId="0" fontId="4" fillId="0" borderId="12" xfId="3" applyFont="1" applyBorder="1" applyAlignment="1" applyProtection="1">
      <alignment horizontal="center" vertical="top"/>
    </xf>
    <xf numFmtId="0" fontId="4" fillId="0" borderId="12" xfId="3" applyFont="1" applyBorder="1" applyAlignment="1" applyProtection="1">
      <alignment horizontal="justify"/>
    </xf>
    <xf numFmtId="4" fontId="4" fillId="0" borderId="12" xfId="3" applyNumberFormat="1" applyFont="1" applyBorder="1" applyAlignment="1" applyProtection="1">
      <alignment horizontal="center"/>
    </xf>
    <xf numFmtId="3" fontId="3" fillId="0" borderId="3" xfId="2" applyNumberFormat="1" applyFont="1" applyFill="1" applyBorder="1" applyAlignment="1" applyProtection="1">
      <alignment horizontal="center" vertical="center" wrapText="1"/>
    </xf>
    <xf numFmtId="4" fontId="3" fillId="0" borderId="3" xfId="2" applyNumberFormat="1" applyFont="1" applyFill="1" applyBorder="1" applyAlignment="1" applyProtection="1">
      <alignment horizontal="left" vertical="center" wrapText="1"/>
    </xf>
    <xf numFmtId="4" fontId="3" fillId="0" borderId="3" xfId="2" applyNumberFormat="1" applyFont="1" applyFill="1" applyBorder="1" applyAlignment="1" applyProtection="1">
      <alignment horizontal="center" vertical="center"/>
      <protection hidden="1"/>
    </xf>
    <xf numFmtId="4" fontId="2" fillId="0" borderId="0" xfId="0" applyNumberFormat="1" applyFont="1"/>
    <xf numFmtId="0" fontId="3" fillId="0" borderId="3" xfId="2" applyFont="1" applyBorder="1" applyAlignment="1" applyProtection="1">
      <alignment horizontal="center" vertical="center"/>
    </xf>
    <xf numFmtId="0" fontId="6" fillId="0" borderId="3" xfId="2" applyFont="1" applyBorder="1" applyAlignment="1" applyProtection="1">
      <alignment horizontal="justify" vertical="center"/>
    </xf>
    <xf numFmtId="4" fontId="6" fillId="0" borderId="3" xfId="2" applyNumberFormat="1" applyFont="1" applyBorder="1" applyAlignment="1" applyProtection="1">
      <alignment horizontal="center" vertical="center"/>
      <protection hidden="1"/>
    </xf>
    <xf numFmtId="0" fontId="7" fillId="0" borderId="0" xfId="0" applyFont="1" applyAlignment="1">
      <alignment horizontal="center" vertical="top"/>
    </xf>
    <xf numFmtId="4" fontId="8" fillId="0" borderId="0" xfId="0" applyNumberFormat="1" applyFont="1" applyAlignment="1">
      <alignment wrapText="1"/>
    </xf>
    <xf numFmtId="4" fontId="8" fillId="0" borderId="0" xfId="0" applyNumberFormat="1" applyFont="1"/>
    <xf numFmtId="0" fontId="7" fillId="0" borderId="0" xfId="0" applyFont="1"/>
    <xf numFmtId="0" fontId="0" fillId="0" borderId="0" xfId="0" applyAlignment="1">
      <alignment horizontal="center" vertical="top"/>
    </xf>
    <xf numFmtId="4" fontId="0" fillId="0" borderId="0" xfId="0" applyNumberFormat="1" applyAlignment="1">
      <alignment wrapText="1"/>
    </xf>
    <xf numFmtId="4" fontId="0" fillId="0" borderId="0" xfId="0" applyNumberFormat="1"/>
    <xf numFmtId="3" fontId="3" fillId="0" borderId="0" xfId="2" applyNumberFormat="1" applyFont="1" applyFill="1" applyBorder="1" applyAlignment="1" applyProtection="1">
      <alignment horizontal="center" vertical="center" wrapText="1"/>
    </xf>
    <xf numFmtId="4" fontId="3" fillId="0" borderId="0" xfId="2" applyNumberFormat="1" applyFont="1" applyFill="1" applyBorder="1" applyAlignment="1" applyProtection="1">
      <alignment horizontal="left" vertical="center" wrapText="1"/>
    </xf>
    <xf numFmtId="4" fontId="3" fillId="0" borderId="0" xfId="2" applyNumberFormat="1" applyFont="1" applyFill="1" applyBorder="1" applyAlignment="1" applyProtection="1">
      <alignment horizontal="center" vertical="center"/>
      <protection hidden="1"/>
    </xf>
    <xf numFmtId="49" fontId="0" fillId="0" borderId="0" xfId="0" applyNumberFormat="1"/>
    <xf numFmtId="3" fontId="3" fillId="0" borderId="3" xfId="2" quotePrefix="1" applyNumberFormat="1" applyFont="1" applyFill="1" applyBorder="1" applyAlignment="1" applyProtection="1">
      <alignment horizontal="center" vertical="center" wrapText="1"/>
    </xf>
    <xf numFmtId="0" fontId="12" fillId="0" borderId="0" xfId="0" applyFont="1"/>
    <xf numFmtId="0" fontId="12" fillId="0" borderId="12" xfId="3" applyFont="1" applyBorder="1" applyAlignment="1" applyProtection="1">
      <alignment horizontal="center" vertical="top"/>
    </xf>
    <xf numFmtId="0" fontId="12" fillId="0" borderId="12" xfId="3" applyFont="1" applyBorder="1" applyAlignment="1" applyProtection="1">
      <alignment horizontal="justify"/>
    </xf>
    <xf numFmtId="4" fontId="12" fillId="0" borderId="12" xfId="3" applyNumberFormat="1" applyFont="1" applyBorder="1" applyAlignment="1" applyProtection="1">
      <alignment horizontal="center"/>
    </xf>
    <xf numFmtId="0" fontId="12" fillId="0" borderId="7" xfId="0" applyFont="1" applyBorder="1"/>
    <xf numFmtId="16" fontId="11" fillId="0" borderId="5" xfId="4" quotePrefix="1" applyNumberFormat="1" applyFont="1" applyBorder="1" applyAlignment="1" applyProtection="1">
      <alignment horizontal="left" vertical="top" wrapText="1"/>
    </xf>
    <xf numFmtId="0" fontId="11" fillId="0" borderId="5" xfId="4" quotePrefix="1" applyFont="1" applyBorder="1" applyAlignment="1" applyProtection="1">
      <alignment horizontal="left" vertical="top" wrapText="1"/>
    </xf>
    <xf numFmtId="0" fontId="11" fillId="0" borderId="5" xfId="5" applyFont="1" applyFill="1" applyBorder="1" applyAlignment="1" applyProtection="1">
      <alignment horizontal="center" vertical="top" wrapText="1"/>
    </xf>
    <xf numFmtId="0" fontId="11" fillId="0" borderId="5" xfId="5" applyFont="1" applyFill="1" applyBorder="1" applyAlignment="1" applyProtection="1">
      <alignment horizontal="right" vertical="top" wrapText="1"/>
    </xf>
    <xf numFmtId="4" fontId="11" fillId="0" borderId="5" xfId="5" applyNumberFormat="1" applyFont="1" applyFill="1" applyBorder="1" applyAlignment="1" applyProtection="1">
      <alignment horizontal="right" vertical="top" wrapText="1"/>
    </xf>
    <xf numFmtId="0" fontId="11" fillId="0" borderId="0" xfId="6" applyFont="1" applyFill="1" applyProtection="1"/>
    <xf numFmtId="0" fontId="11" fillId="0" borderId="5" xfId="4" applyFont="1" applyBorder="1" applyAlignment="1" applyProtection="1">
      <alignment horizontal="left" vertical="top" wrapText="1"/>
    </xf>
    <xf numFmtId="0" fontId="11" fillId="0" borderId="5" xfId="7" applyFont="1" applyBorder="1" applyAlignment="1" applyProtection="1">
      <alignment horizontal="left" vertical="top" wrapText="1"/>
    </xf>
    <xf numFmtId="0" fontId="12" fillId="0" borderId="5" xfId="8" applyFont="1" applyBorder="1" applyAlignment="1" applyProtection="1">
      <alignment horizontal="center"/>
    </xf>
    <xf numFmtId="2" fontId="12" fillId="0" borderId="5" xfId="8" applyNumberFormat="1" applyFont="1" applyBorder="1" applyAlignment="1" applyProtection="1">
      <alignment horizontal="right"/>
    </xf>
    <xf numFmtId="4" fontId="12" fillId="0" borderId="5" xfId="8" applyNumberFormat="1" applyFont="1" applyBorder="1" applyAlignment="1" applyProtection="1">
      <alignment horizontal="right"/>
    </xf>
    <xf numFmtId="49" fontId="12" fillId="0" borderId="5" xfId="4" quotePrefix="1" applyNumberFormat="1" applyFont="1" applyFill="1" applyBorder="1" applyAlignment="1" applyProtection="1">
      <alignment horizontal="left" vertical="top" wrapText="1"/>
    </xf>
    <xf numFmtId="2" fontId="12" fillId="0" borderId="5" xfId="8" applyNumberFormat="1" applyFont="1" applyFill="1" applyBorder="1" applyAlignment="1" applyProtection="1">
      <alignment horizontal="left" vertical="top" wrapText="1"/>
    </xf>
    <xf numFmtId="2" fontId="12" fillId="0" borderId="5" xfId="8" applyNumberFormat="1" applyFont="1" applyFill="1" applyBorder="1" applyAlignment="1" applyProtection="1">
      <alignment horizontal="center" wrapText="1"/>
    </xf>
    <xf numFmtId="2" fontId="12" fillId="0" borderId="5" xfId="8" applyNumberFormat="1" applyFont="1" applyFill="1" applyBorder="1" applyAlignment="1" applyProtection="1">
      <alignment horizontal="right"/>
    </xf>
    <xf numFmtId="4" fontId="12" fillId="0" borderId="5" xfId="9" applyNumberFormat="1" applyFont="1" applyFill="1" applyBorder="1" applyAlignment="1" applyProtection="1">
      <alignment horizontal="right"/>
    </xf>
    <xf numFmtId="4" fontId="12" fillId="0" borderId="5" xfId="5" applyNumberFormat="1" applyFont="1" applyFill="1" applyBorder="1" applyAlignment="1" applyProtection="1">
      <alignment horizontal="right" wrapText="1"/>
    </xf>
    <xf numFmtId="4" fontId="12" fillId="4" borderId="5" xfId="9" applyNumberFormat="1" applyFont="1" applyFill="1" applyBorder="1" applyAlignment="1" applyProtection="1">
      <alignment horizontal="right"/>
      <protection locked="0"/>
    </xf>
    <xf numFmtId="0" fontId="11" fillId="0" borderId="13" xfId="5" applyFont="1" applyFill="1" applyBorder="1" applyAlignment="1" applyProtection="1">
      <alignment horizontal="left" vertical="top" wrapText="1"/>
    </xf>
    <xf numFmtId="0" fontId="12" fillId="0" borderId="13" xfId="8" applyFont="1" applyFill="1" applyBorder="1" applyAlignment="1" applyProtection="1">
      <alignment horizontal="center"/>
    </xf>
    <xf numFmtId="4" fontId="12" fillId="0" borderId="13" xfId="8" applyNumberFormat="1" applyFont="1" applyFill="1" applyBorder="1" applyAlignment="1" applyProtection="1">
      <alignment horizontal="right" wrapText="1"/>
    </xf>
    <xf numFmtId="4" fontId="11" fillId="0" borderId="13" xfId="6" applyNumberFormat="1" applyFont="1" applyFill="1" applyBorder="1" applyAlignment="1" applyProtection="1">
      <alignment horizontal="right"/>
    </xf>
    <xf numFmtId="4" fontId="11" fillId="0" borderId="9" xfId="6" applyNumberFormat="1" applyFont="1" applyFill="1" applyBorder="1" applyAlignment="1" applyProtection="1">
      <alignment horizontal="center"/>
    </xf>
    <xf numFmtId="2" fontId="11" fillId="0" borderId="9" xfId="6" applyNumberFormat="1" applyFont="1" applyFill="1" applyBorder="1" applyAlignment="1" applyProtection="1">
      <alignment horizontal="right"/>
    </xf>
    <xf numFmtId="4" fontId="11" fillId="0" borderId="9" xfId="6" applyNumberFormat="1" applyFont="1" applyFill="1" applyBorder="1" applyAlignment="1" applyProtection="1">
      <alignment horizontal="right"/>
    </xf>
    <xf numFmtId="4" fontId="11" fillId="0" borderId="11" xfId="6" applyNumberFormat="1" applyFont="1" applyFill="1" applyBorder="1" applyAlignment="1" applyProtection="1">
      <alignment horizontal="right"/>
    </xf>
    <xf numFmtId="2" fontId="12" fillId="0" borderId="5" xfId="8" applyNumberFormat="1" applyFont="1" applyFill="1" applyBorder="1" applyAlignment="1" applyProtection="1">
      <alignment horizontal="center"/>
    </xf>
    <xf numFmtId="49" fontId="14" fillId="3" borderId="12" xfId="2" applyNumberFormat="1" applyFont="1" applyFill="1" applyBorder="1" applyAlignment="1" applyProtection="1">
      <alignment horizontal="left" vertical="center" wrapText="1"/>
    </xf>
    <xf numFmtId="4" fontId="14" fillId="3" borderId="12" xfId="3" applyNumberFormat="1" applyFont="1" applyFill="1" applyBorder="1" applyAlignment="1" applyProtection="1">
      <alignment horizontal="center" vertical="center"/>
    </xf>
    <xf numFmtId="4" fontId="14" fillId="3" borderId="12" xfId="3" applyNumberFormat="1" applyFont="1" applyFill="1" applyBorder="1" applyAlignment="1" applyProtection="1">
      <alignment horizontal="center" vertical="center" wrapText="1"/>
    </xf>
    <xf numFmtId="4" fontId="12" fillId="0" borderId="0" xfId="0" applyNumberFormat="1" applyFont="1"/>
    <xf numFmtId="4" fontId="12" fillId="0" borderId="7" xfId="0" applyNumberFormat="1" applyFont="1" applyBorder="1"/>
    <xf numFmtId="16" fontId="11" fillId="0" borderId="4" xfId="4" quotePrefix="1" applyNumberFormat="1" applyFont="1" applyBorder="1" applyAlignment="1" applyProtection="1">
      <alignment horizontal="left" vertical="top" wrapText="1"/>
    </xf>
    <xf numFmtId="0" fontId="11" fillId="0" borderId="4" xfId="4" quotePrefix="1" applyFont="1" applyBorder="1" applyAlignment="1" applyProtection="1">
      <alignment horizontal="left" vertical="top" wrapText="1"/>
    </xf>
    <xf numFmtId="0" fontId="11" fillId="0" borderId="4" xfId="5" applyFont="1" applyFill="1" applyBorder="1" applyAlignment="1" applyProtection="1">
      <alignment horizontal="center" vertical="top" wrapText="1"/>
    </xf>
    <xf numFmtId="4" fontId="11" fillId="0" borderId="4" xfId="5" applyNumberFormat="1" applyFont="1" applyFill="1" applyBorder="1" applyAlignment="1" applyProtection="1">
      <alignment horizontal="right" vertical="top" wrapText="1"/>
    </xf>
    <xf numFmtId="0" fontId="11" fillId="0" borderId="4" xfId="5" applyFont="1" applyFill="1" applyBorder="1" applyAlignment="1" applyProtection="1">
      <alignment horizontal="right" vertical="top" wrapText="1"/>
    </xf>
    <xf numFmtId="0" fontId="12" fillId="0" borderId="5" xfId="4" applyFont="1" applyBorder="1" applyAlignment="1" applyProtection="1">
      <alignment horizontal="left" vertical="top" wrapText="1"/>
    </xf>
    <xf numFmtId="0" fontId="12" fillId="0" borderId="5" xfId="7" applyFont="1" applyBorder="1" applyAlignment="1" applyProtection="1">
      <alignment horizontal="left" vertical="top" wrapText="1"/>
    </xf>
    <xf numFmtId="0" fontId="12" fillId="0" borderId="5" xfId="5" applyFont="1" applyFill="1" applyBorder="1" applyAlignment="1" applyProtection="1">
      <alignment horizontal="center" vertical="top" wrapText="1"/>
    </xf>
    <xf numFmtId="4" fontId="12" fillId="0" borderId="5" xfId="5" applyNumberFormat="1" applyFont="1" applyFill="1" applyBorder="1" applyAlignment="1" applyProtection="1">
      <alignment horizontal="right" vertical="top" wrapText="1"/>
    </xf>
    <xf numFmtId="0" fontId="12" fillId="0" borderId="5" xfId="5" applyFont="1" applyFill="1" applyBorder="1" applyAlignment="1" applyProtection="1">
      <alignment horizontal="right" vertical="top" wrapText="1"/>
    </xf>
    <xf numFmtId="0" fontId="12" fillId="0" borderId="0" xfId="1" applyFont="1" applyFill="1"/>
    <xf numFmtId="0" fontId="12" fillId="0" borderId="0" xfId="1" applyFont="1"/>
    <xf numFmtId="49" fontId="12" fillId="0" borderId="2" xfId="4" quotePrefix="1" applyNumberFormat="1" applyFont="1" applyFill="1" applyBorder="1" applyAlignment="1" applyProtection="1">
      <alignment horizontal="left" vertical="top" wrapText="1"/>
    </xf>
    <xf numFmtId="2" fontId="12" fillId="0" borderId="2" xfId="8" applyNumberFormat="1" applyFont="1" applyFill="1" applyBorder="1" applyAlignment="1" applyProtection="1">
      <alignment horizontal="left" vertical="top" wrapText="1"/>
    </xf>
    <xf numFmtId="2" fontId="12" fillId="0" borderId="2" xfId="8" applyNumberFormat="1" applyFont="1" applyFill="1" applyBorder="1" applyAlignment="1" applyProtection="1">
      <alignment horizontal="center" wrapText="1"/>
    </xf>
    <xf numFmtId="4" fontId="12" fillId="0" borderId="2" xfId="8" applyNumberFormat="1" applyFont="1" applyBorder="1" applyAlignment="1" applyProtection="1">
      <alignment horizontal="right"/>
    </xf>
    <xf numFmtId="4" fontId="12" fillId="0" borderId="2" xfId="9" applyNumberFormat="1" applyFont="1" applyFill="1" applyBorder="1" applyAlignment="1" applyProtection="1">
      <alignment horizontal="right"/>
    </xf>
    <xf numFmtId="4" fontId="12" fillId="0" borderId="0" xfId="1" applyNumberFormat="1" applyFont="1"/>
    <xf numFmtId="49" fontId="11" fillId="0" borderId="13" xfId="4" quotePrefix="1" applyNumberFormat="1" applyFont="1" applyFill="1" applyBorder="1" applyAlignment="1" applyProtection="1">
      <alignment horizontal="left" vertical="top" wrapText="1"/>
    </xf>
    <xf numFmtId="4" fontId="12" fillId="0" borderId="13" xfId="8" applyNumberFormat="1" applyFont="1" applyFill="1" applyBorder="1" applyAlignment="1" applyProtection="1">
      <alignment horizontal="right"/>
    </xf>
    <xf numFmtId="49" fontId="12" fillId="0" borderId="5" xfId="4" quotePrefix="1" applyNumberFormat="1" applyFont="1" applyFill="1" applyBorder="1" applyAlignment="1" applyProtection="1">
      <alignment horizontal="left" vertical="top"/>
    </xf>
    <xf numFmtId="0" fontId="11" fillId="0" borderId="5" xfId="4" applyFont="1" applyBorder="1" applyAlignment="1" applyProtection="1">
      <alignment horizontal="left" vertical="top"/>
    </xf>
    <xf numFmtId="0" fontId="11" fillId="0" borderId="0" xfId="1" applyFont="1" applyFill="1" applyBorder="1"/>
    <xf numFmtId="0" fontId="11" fillId="2" borderId="0" xfId="1" applyFont="1" applyFill="1" applyBorder="1"/>
    <xf numFmtId="0" fontId="16" fillId="0" borderId="0" xfId="1" applyFont="1" applyFill="1"/>
    <xf numFmtId="0" fontId="16" fillId="0" borderId="0" xfId="1" applyFont="1"/>
    <xf numFmtId="0" fontId="12" fillId="0" borderId="0" xfId="1" applyFont="1" applyFill="1" applyBorder="1"/>
    <xf numFmtId="0" fontId="12" fillId="0" borderId="1" xfId="1" applyFont="1" applyBorder="1"/>
    <xf numFmtId="0" fontId="12" fillId="0" borderId="5" xfId="1" applyFont="1" applyBorder="1"/>
    <xf numFmtId="4" fontId="12" fillId="0" borderId="5" xfId="1" applyNumberFormat="1" applyFont="1" applyBorder="1"/>
    <xf numFmtId="0" fontId="12" fillId="0" borderId="4" xfId="1" applyFont="1" applyBorder="1"/>
    <xf numFmtId="0" fontId="11" fillId="0" borderId="5" xfId="7" applyFont="1" applyBorder="1" applyAlignment="1" applyProtection="1">
      <alignment horizontal="left" vertical="top"/>
    </xf>
    <xf numFmtId="0" fontId="4" fillId="0" borderId="0" xfId="6" applyFont="1" applyBorder="1" applyProtection="1"/>
    <xf numFmtId="0" fontId="4" fillId="0" borderId="0" xfId="6" applyNumberFormat="1" applyFont="1" applyBorder="1" applyAlignment="1" applyProtection="1">
      <alignment horizontal="left" vertical="top"/>
    </xf>
    <xf numFmtId="0" fontId="4" fillId="0" borderId="0" xfId="6" applyFont="1" applyBorder="1" applyAlignment="1" applyProtection="1">
      <alignment horizontal="left" vertical="top" wrapText="1"/>
    </xf>
    <xf numFmtId="4" fontId="4" fillId="0" borderId="0" xfId="6" applyNumberFormat="1" applyFont="1" applyBorder="1" applyAlignment="1" applyProtection="1">
      <alignment horizontal="center"/>
    </xf>
    <xf numFmtId="2" fontId="4" fillId="0" borderId="0" xfId="6" applyNumberFormat="1" applyFont="1" applyBorder="1" applyAlignment="1" applyProtection="1">
      <alignment horizontal="right"/>
    </xf>
    <xf numFmtId="0" fontId="11" fillId="0" borderId="10" xfId="6" quotePrefix="1" applyNumberFormat="1" applyFont="1" applyFill="1" applyBorder="1" applyAlignment="1" applyProtection="1">
      <alignment horizontal="left" vertical="top"/>
    </xf>
    <xf numFmtId="0" fontId="11" fillId="0" borderId="9" xfId="7" applyFont="1" applyFill="1" applyBorder="1" applyAlignment="1" applyProtection="1">
      <alignment horizontal="left" vertical="top"/>
    </xf>
    <xf numFmtId="0" fontId="17" fillId="0" borderId="0" xfId="6" applyFont="1" applyBorder="1" applyProtection="1"/>
    <xf numFmtId="4" fontId="12" fillId="0" borderId="5" xfId="8" applyNumberFormat="1" applyFont="1" applyFill="1" applyBorder="1" applyAlignment="1" applyProtection="1">
      <alignment horizontal="right"/>
    </xf>
    <xf numFmtId="0" fontId="12" fillId="0" borderId="12" xfId="3" applyFont="1" applyBorder="1" applyAlignment="1" applyProtection="1">
      <alignment horizontal="justify" readingOrder="1"/>
    </xf>
    <xf numFmtId="4" fontId="14" fillId="3" borderId="12" xfId="3" applyNumberFormat="1" applyFont="1" applyFill="1" applyBorder="1" applyAlignment="1" applyProtection="1">
      <alignment horizontal="center" vertical="center" readingOrder="1"/>
    </xf>
    <xf numFmtId="0" fontId="12" fillId="0" borderId="7" xfId="0" applyFont="1" applyBorder="1" applyAlignment="1">
      <alignment readingOrder="1"/>
    </xf>
    <xf numFmtId="0" fontId="11" fillId="0" borderId="5" xfId="4" quotePrefix="1" applyFont="1" applyBorder="1" applyAlignment="1" applyProtection="1">
      <alignment horizontal="left" vertical="top" wrapText="1" readingOrder="1"/>
    </xf>
    <xf numFmtId="0" fontId="11" fillId="0" borderId="5" xfId="7" applyFont="1" applyBorder="1" applyAlignment="1" applyProtection="1">
      <alignment horizontal="left" vertical="top" wrapText="1" readingOrder="1"/>
    </xf>
    <xf numFmtId="2" fontId="12" fillId="0" borderId="5" xfId="8" applyNumberFormat="1" applyFont="1" applyFill="1" applyBorder="1" applyAlignment="1" applyProtection="1">
      <alignment horizontal="left" vertical="top" wrapText="1" readingOrder="1"/>
    </xf>
    <xf numFmtId="0" fontId="11" fillId="0" borderId="13" xfId="5" applyFont="1" applyFill="1" applyBorder="1" applyAlignment="1" applyProtection="1">
      <alignment horizontal="left" vertical="top" wrapText="1" readingOrder="1"/>
    </xf>
    <xf numFmtId="2" fontId="12" fillId="0" borderId="5" xfId="8" quotePrefix="1" applyNumberFormat="1" applyFont="1" applyFill="1" applyBorder="1" applyAlignment="1" applyProtection="1">
      <alignment horizontal="left" vertical="top" wrapText="1" readingOrder="1"/>
    </xf>
    <xf numFmtId="0" fontId="12" fillId="0" borderId="0" xfId="0" applyFont="1" applyAlignment="1">
      <alignment readingOrder="1"/>
    </xf>
    <xf numFmtId="0" fontId="11" fillId="0" borderId="9" xfId="7" applyFont="1" applyFill="1" applyBorder="1" applyAlignment="1" applyProtection="1">
      <alignment horizontal="left" vertical="top" wrapText="1" readingOrder="1"/>
    </xf>
    <xf numFmtId="0" fontId="11" fillId="0" borderId="4" xfId="4" quotePrefix="1" applyFont="1" applyBorder="1" applyAlignment="1" applyProtection="1">
      <alignment horizontal="left" vertical="top" wrapText="1" readingOrder="1"/>
    </xf>
    <xf numFmtId="0" fontId="12" fillId="0" borderId="5" xfId="7" applyFont="1" applyFill="1" applyBorder="1" applyAlignment="1" applyProtection="1">
      <alignment horizontal="left" vertical="top" wrapText="1" readingOrder="1"/>
    </xf>
    <xf numFmtId="0" fontId="12" fillId="0" borderId="0" xfId="1" applyFont="1" applyAlignment="1">
      <alignment readingOrder="1"/>
    </xf>
    <xf numFmtId="0" fontId="12" fillId="0" borderId="5" xfId="4" quotePrefix="1" applyFont="1" applyBorder="1" applyAlignment="1" applyProtection="1">
      <alignment horizontal="left" vertical="top" wrapText="1" readingOrder="1"/>
    </xf>
    <xf numFmtId="49" fontId="12" fillId="0" borderId="5" xfId="4" quotePrefix="1" applyNumberFormat="1" applyFont="1" applyFill="1" applyBorder="1" applyAlignment="1" applyProtection="1">
      <alignment horizontal="left" vertical="top" wrapText="1" readingOrder="1"/>
    </xf>
    <xf numFmtId="2" fontId="12" fillId="0" borderId="5" xfId="8" applyNumberFormat="1" applyFont="1" applyFill="1" applyBorder="1" applyAlignment="1" applyProtection="1">
      <alignment horizontal="center" wrapText="1" readingOrder="1"/>
    </xf>
    <xf numFmtId="4" fontId="12" fillId="0" borderId="5" xfId="8" applyNumberFormat="1" applyFont="1" applyBorder="1" applyAlignment="1" applyProtection="1">
      <alignment horizontal="right" readingOrder="1"/>
    </xf>
    <xf numFmtId="4" fontId="12" fillId="4" borderId="5" xfId="9" applyNumberFormat="1" applyFont="1" applyFill="1" applyBorder="1" applyAlignment="1" applyProtection="1">
      <alignment horizontal="right" readingOrder="1"/>
      <protection locked="0"/>
    </xf>
    <xf numFmtId="4" fontId="12" fillId="0" borderId="5" xfId="9" applyNumberFormat="1" applyFont="1" applyFill="1" applyBorder="1" applyAlignment="1" applyProtection="1">
      <alignment horizontal="right" readingOrder="1"/>
    </xf>
    <xf numFmtId="0" fontId="12" fillId="0" borderId="12" xfId="3" applyFont="1" applyBorder="1" applyAlignment="1" applyProtection="1">
      <alignment horizontal="center" vertical="top" readingOrder="1"/>
    </xf>
    <xf numFmtId="4" fontId="12" fillId="0" borderId="12" xfId="3" applyNumberFormat="1" applyFont="1" applyBorder="1" applyAlignment="1" applyProtection="1">
      <alignment horizontal="center" readingOrder="1"/>
    </xf>
    <xf numFmtId="49" fontId="14" fillId="3" borderId="12" xfId="2" applyNumberFormat="1" applyFont="1" applyFill="1" applyBorder="1" applyAlignment="1" applyProtection="1">
      <alignment horizontal="left" vertical="center" wrapText="1" readingOrder="1"/>
    </xf>
    <xf numFmtId="4" fontId="14" fillId="3" borderId="12" xfId="3" applyNumberFormat="1" applyFont="1" applyFill="1" applyBorder="1" applyAlignment="1" applyProtection="1">
      <alignment horizontal="center" vertical="center" wrapText="1" readingOrder="1"/>
    </xf>
    <xf numFmtId="16" fontId="11" fillId="0" borderId="5" xfId="4" quotePrefix="1" applyNumberFormat="1" applyFont="1" applyBorder="1" applyAlignment="1" applyProtection="1">
      <alignment horizontal="left" vertical="top" wrapText="1" readingOrder="1"/>
    </xf>
    <xf numFmtId="0" fontId="11" fillId="0" borderId="5" xfId="5" applyFont="1" applyFill="1" applyBorder="1" applyAlignment="1" applyProtection="1">
      <alignment horizontal="center" vertical="top" wrapText="1" readingOrder="1"/>
    </xf>
    <xf numFmtId="0" fontId="11" fillId="0" borderId="5" xfId="5" applyFont="1" applyFill="1" applyBorder="1" applyAlignment="1" applyProtection="1">
      <alignment horizontal="right" vertical="top" wrapText="1" readingOrder="1"/>
    </xf>
    <xf numFmtId="4" fontId="11" fillId="0" borderId="5" xfId="5" applyNumberFormat="1" applyFont="1" applyFill="1" applyBorder="1" applyAlignment="1" applyProtection="1">
      <alignment horizontal="right" vertical="top" wrapText="1" readingOrder="1"/>
    </xf>
    <xf numFmtId="0" fontId="11" fillId="0" borderId="0" xfId="6" applyFont="1" applyFill="1" applyAlignment="1" applyProtection="1">
      <alignment readingOrder="1"/>
    </xf>
    <xf numFmtId="0" fontId="11" fillId="0" borderId="5" xfId="4" applyFont="1" applyBorder="1" applyAlignment="1" applyProtection="1">
      <alignment horizontal="left" vertical="top" wrapText="1" readingOrder="1"/>
    </xf>
    <xf numFmtId="0" fontId="12" fillId="0" borderId="5" xfId="8" applyFont="1" applyBorder="1" applyAlignment="1" applyProtection="1">
      <alignment horizontal="center" readingOrder="1"/>
    </xf>
    <xf numFmtId="2" fontId="12" fillId="0" borderId="5" xfId="8" applyNumberFormat="1" applyFont="1" applyBorder="1" applyAlignment="1" applyProtection="1">
      <alignment horizontal="right" readingOrder="1"/>
    </xf>
    <xf numFmtId="49" fontId="13" fillId="0" borderId="5" xfId="4" quotePrefix="1" applyNumberFormat="1" applyFont="1" applyFill="1" applyBorder="1" applyAlignment="1" applyProtection="1">
      <alignment horizontal="left" vertical="top" wrapText="1" readingOrder="1"/>
    </xf>
    <xf numFmtId="2" fontId="13" fillId="0" borderId="5" xfId="8" applyNumberFormat="1" applyFont="1" applyFill="1" applyBorder="1" applyAlignment="1" applyProtection="1">
      <alignment horizontal="center" wrapText="1" readingOrder="1"/>
    </xf>
    <xf numFmtId="2" fontId="12" fillId="0" borderId="5" xfId="8" applyNumberFormat="1" applyFont="1" applyFill="1" applyBorder="1" applyAlignment="1" applyProtection="1">
      <alignment horizontal="right" readingOrder="1"/>
    </xf>
    <xf numFmtId="4" fontId="12" fillId="0" borderId="5" xfId="5" applyNumberFormat="1" applyFont="1" applyFill="1" applyBorder="1" applyAlignment="1" applyProtection="1">
      <alignment horizontal="right" wrapText="1" readingOrder="1"/>
    </xf>
    <xf numFmtId="49" fontId="11" fillId="0" borderId="13" xfId="4" applyNumberFormat="1" applyFont="1" applyFill="1" applyBorder="1" applyAlignment="1" applyProtection="1">
      <alignment horizontal="left" vertical="top" wrapText="1" readingOrder="1"/>
    </xf>
    <xf numFmtId="0" fontId="12" fillId="0" borderId="13" xfId="8" applyFont="1" applyFill="1" applyBorder="1" applyAlignment="1" applyProtection="1">
      <alignment horizontal="center" readingOrder="1"/>
    </xf>
    <xf numFmtId="2" fontId="12" fillId="0" borderId="13" xfId="8" applyNumberFormat="1" applyFont="1" applyFill="1" applyBorder="1" applyAlignment="1" applyProtection="1">
      <alignment horizontal="right" readingOrder="1"/>
    </xf>
    <xf numFmtId="4" fontId="12" fillId="0" borderId="13" xfId="8" applyNumberFormat="1" applyFont="1" applyFill="1" applyBorder="1" applyAlignment="1" applyProtection="1">
      <alignment horizontal="right" wrapText="1" readingOrder="1"/>
    </xf>
    <xf numFmtId="4" fontId="11" fillId="0" borderId="13" xfId="6" applyNumberFormat="1" applyFont="1" applyFill="1" applyBorder="1" applyAlignment="1" applyProtection="1">
      <alignment horizontal="right" readingOrder="1"/>
    </xf>
    <xf numFmtId="2" fontId="12" fillId="0" borderId="5" xfId="8" applyNumberFormat="1" applyFont="1" applyFill="1" applyBorder="1" applyAlignment="1" applyProtection="1">
      <alignment horizontal="center" readingOrder="1"/>
    </xf>
    <xf numFmtId="16" fontId="11" fillId="0" borderId="10" xfId="6" quotePrefix="1" applyNumberFormat="1" applyFont="1" applyFill="1" applyBorder="1" applyAlignment="1" applyProtection="1">
      <alignment horizontal="left" vertical="top" readingOrder="1"/>
    </xf>
    <xf numFmtId="4" fontId="11" fillId="0" borderId="9" xfId="6" applyNumberFormat="1" applyFont="1" applyFill="1" applyBorder="1" applyAlignment="1" applyProtection="1">
      <alignment horizontal="center" readingOrder="1"/>
    </xf>
    <xf numFmtId="2" fontId="11" fillId="0" borderId="9" xfId="6" applyNumberFormat="1" applyFont="1" applyFill="1" applyBorder="1" applyAlignment="1" applyProtection="1">
      <alignment horizontal="right" readingOrder="1"/>
    </xf>
    <xf numFmtId="4" fontId="11" fillId="0" borderId="9" xfId="6" applyNumberFormat="1" applyFont="1" applyFill="1" applyBorder="1" applyAlignment="1" applyProtection="1">
      <alignment horizontal="right" readingOrder="1"/>
    </xf>
    <xf numFmtId="4" fontId="11" fillId="0" borderId="11" xfId="6" applyNumberFormat="1" applyFont="1" applyFill="1" applyBorder="1" applyAlignment="1" applyProtection="1">
      <alignment horizontal="right" readingOrder="1"/>
    </xf>
    <xf numFmtId="0" fontId="12" fillId="0" borderId="0" xfId="6" applyFont="1" applyBorder="1" applyAlignment="1" applyProtection="1">
      <alignment readingOrder="1"/>
    </xf>
    <xf numFmtId="0" fontId="12" fillId="0" borderId="5" xfId="7" applyFont="1" applyBorder="1" applyAlignment="1" applyProtection="1">
      <alignment horizontal="left" vertical="top" wrapText="1" readingOrder="1"/>
    </xf>
    <xf numFmtId="0" fontId="12" fillId="0" borderId="0" xfId="1" applyFont="1" applyFill="1" applyAlignment="1">
      <alignment readingOrder="1"/>
    </xf>
    <xf numFmtId="49" fontId="11" fillId="0" borderId="13" xfId="4" quotePrefix="1" applyNumberFormat="1" applyFont="1" applyFill="1" applyBorder="1" applyAlignment="1" applyProtection="1">
      <alignment horizontal="left" vertical="top" wrapText="1" readingOrder="1"/>
    </xf>
    <xf numFmtId="16" fontId="11" fillId="0" borderId="0" xfId="4" quotePrefix="1" applyNumberFormat="1" applyFont="1" applyBorder="1" applyAlignment="1" applyProtection="1">
      <alignment horizontal="left" vertical="top" wrapText="1" readingOrder="1"/>
    </xf>
    <xf numFmtId="4" fontId="12" fillId="0" borderId="0" xfId="3" applyNumberFormat="1" applyFont="1" applyBorder="1" applyAlignment="1" applyProtection="1">
      <alignment horizontal="center"/>
    </xf>
    <xf numFmtId="0" fontId="11" fillId="0" borderId="0" xfId="7" applyFont="1" applyBorder="1" applyAlignment="1" applyProtection="1">
      <alignment horizontal="left" vertical="top" wrapText="1" readingOrder="1"/>
    </xf>
    <xf numFmtId="0" fontId="12" fillId="0" borderId="0" xfId="8" applyFont="1" applyBorder="1" applyAlignment="1" applyProtection="1">
      <alignment horizontal="center" readingOrder="1"/>
    </xf>
    <xf numFmtId="49" fontId="14" fillId="3" borderId="3" xfId="2" applyNumberFormat="1" applyFont="1" applyFill="1" applyBorder="1" applyAlignment="1" applyProtection="1">
      <alignment horizontal="left" vertical="center" wrapText="1"/>
    </xf>
    <xf numFmtId="4" fontId="14" fillId="3" borderId="3" xfId="3" applyNumberFormat="1" applyFont="1" applyFill="1" applyBorder="1" applyAlignment="1" applyProtection="1">
      <alignment horizontal="center" vertical="center"/>
    </xf>
    <xf numFmtId="4" fontId="14" fillId="3" borderId="3" xfId="3" applyNumberFormat="1" applyFont="1" applyFill="1" applyBorder="1" applyAlignment="1" applyProtection="1">
      <alignment horizontal="center" vertical="center" wrapText="1"/>
    </xf>
    <xf numFmtId="16" fontId="11" fillId="0" borderId="4" xfId="4" quotePrefix="1" applyNumberFormat="1" applyFont="1" applyBorder="1" applyAlignment="1" applyProtection="1">
      <alignment horizontal="left" vertical="top" wrapText="1" readingOrder="1"/>
    </xf>
    <xf numFmtId="0" fontId="11" fillId="0" borderId="4" xfId="7" applyFont="1" applyBorder="1" applyAlignment="1" applyProtection="1">
      <alignment horizontal="left" vertical="top" wrapText="1" readingOrder="1"/>
    </xf>
    <xf numFmtId="0" fontId="12" fillId="0" borderId="4" xfId="8" applyFont="1" applyBorder="1" applyAlignment="1" applyProtection="1">
      <alignment horizontal="center" readingOrder="1"/>
    </xf>
    <xf numFmtId="2" fontId="12" fillId="0" borderId="4" xfId="8" applyNumberFormat="1" applyFont="1" applyBorder="1" applyAlignment="1" applyProtection="1">
      <alignment horizontal="right" readingOrder="1"/>
    </xf>
    <xf numFmtId="1" fontId="12" fillId="0" borderId="5" xfId="8" applyNumberFormat="1" applyFont="1" applyFill="1" applyBorder="1" applyAlignment="1" applyProtection="1">
      <alignment horizontal="left" vertical="top" wrapText="1" readingOrder="1"/>
    </xf>
    <xf numFmtId="1" fontId="12" fillId="0" borderId="5" xfId="8" applyNumberFormat="1" applyFont="1" applyFill="1" applyBorder="1" applyAlignment="1" applyProtection="1">
      <alignment horizontal="left" vertical="top" readingOrder="1"/>
    </xf>
    <xf numFmtId="4" fontId="12" fillId="0" borderId="0" xfId="3" applyNumberFormat="1" applyFont="1" applyBorder="1" applyAlignment="1" applyProtection="1">
      <alignment horizontal="right"/>
    </xf>
    <xf numFmtId="0" fontId="12" fillId="0" borderId="0" xfId="8" applyFont="1" applyBorder="1" applyAlignment="1" applyProtection="1">
      <alignment horizontal="right" readingOrder="1"/>
    </xf>
    <xf numFmtId="0" fontId="12" fillId="0" borderId="5" xfId="8" applyFont="1" applyBorder="1" applyAlignment="1" applyProtection="1">
      <alignment horizontal="right" readingOrder="1"/>
    </xf>
    <xf numFmtId="2" fontId="12" fillId="0" borderId="5" xfId="8" applyNumberFormat="1" applyFont="1" applyFill="1" applyBorder="1" applyAlignment="1" applyProtection="1">
      <alignment horizontal="right" wrapText="1" readingOrder="1"/>
    </xf>
    <xf numFmtId="0" fontId="0" fillId="0" borderId="0" xfId="0" applyAlignment="1">
      <alignment horizontal="right"/>
    </xf>
    <xf numFmtId="1" fontId="13" fillId="0" borderId="5" xfId="8" applyNumberFormat="1" applyFont="1" applyFill="1" applyBorder="1" applyAlignment="1" applyProtection="1">
      <alignment horizontal="left" vertical="top" wrapText="1" readingOrder="1"/>
    </xf>
    <xf numFmtId="2" fontId="13" fillId="0" borderId="5" xfId="8" applyNumberFormat="1" applyFont="1" applyFill="1" applyBorder="1" applyAlignment="1" applyProtection="1">
      <alignment horizontal="right" wrapText="1" readingOrder="1"/>
    </xf>
    <xf numFmtId="2" fontId="12" fillId="0" borderId="5" xfId="8" applyNumberFormat="1" applyFont="1" applyFill="1" applyBorder="1" applyAlignment="1" applyProtection="1">
      <alignment horizontal="left" vertical="top" readingOrder="1"/>
    </xf>
    <xf numFmtId="4" fontId="12" fillId="0" borderId="5" xfId="8" applyNumberFormat="1" applyFont="1" applyFill="1" applyBorder="1" applyAlignment="1" applyProtection="1">
      <alignment horizontal="right" wrapText="1" readingOrder="1"/>
    </xf>
    <xf numFmtId="49" fontId="18" fillId="0" borderId="5" xfId="4" quotePrefix="1" applyNumberFormat="1" applyFont="1" applyFill="1" applyBorder="1" applyAlignment="1" applyProtection="1">
      <alignment horizontal="left" vertical="top" wrapText="1" readingOrder="1"/>
    </xf>
    <xf numFmtId="1" fontId="18" fillId="0" borderId="5" xfId="8" applyNumberFormat="1" applyFont="1" applyFill="1" applyBorder="1" applyAlignment="1" applyProtection="1">
      <alignment horizontal="left" vertical="top" wrapText="1" readingOrder="1"/>
    </xf>
    <xf numFmtId="2" fontId="18" fillId="0" borderId="5" xfId="8" applyNumberFormat="1" applyFont="1" applyFill="1" applyBorder="1" applyAlignment="1" applyProtection="1">
      <alignment horizontal="center" wrapText="1" readingOrder="1"/>
    </xf>
    <xf numFmtId="2" fontId="18" fillId="0" borderId="5" xfId="8" applyNumberFormat="1" applyFont="1" applyFill="1" applyBorder="1" applyAlignment="1" applyProtection="1">
      <alignment horizontal="right" wrapText="1" readingOrder="1"/>
    </xf>
    <xf numFmtId="16" fontId="11" fillId="0" borderId="7" xfId="4" quotePrefix="1" applyNumberFormat="1" applyFont="1" applyBorder="1" applyAlignment="1" applyProtection="1">
      <alignment horizontal="left" vertical="top" wrapText="1" readingOrder="1"/>
    </xf>
    <xf numFmtId="0" fontId="11" fillId="0" borderId="7" xfId="7" applyFont="1" applyBorder="1" applyAlignment="1" applyProtection="1">
      <alignment horizontal="left" vertical="top" wrapText="1" readingOrder="1"/>
    </xf>
    <xf numFmtId="0" fontId="12" fillId="0" borderId="7" xfId="8" applyFont="1" applyBorder="1" applyAlignment="1" applyProtection="1">
      <alignment horizontal="center" readingOrder="1"/>
    </xf>
    <xf numFmtId="0" fontId="12" fillId="0" borderId="7" xfId="8" applyFont="1" applyBorder="1" applyAlignment="1" applyProtection="1">
      <alignment horizontal="right" readingOrder="1"/>
    </xf>
    <xf numFmtId="0" fontId="3" fillId="0" borderId="8" xfId="2" applyFont="1" applyFill="1" applyBorder="1" applyAlignment="1" applyProtection="1">
      <alignment horizontal="center" vertical="center" wrapText="1"/>
    </xf>
    <xf numFmtId="0" fontId="3" fillId="0" borderId="7"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49" fontId="5" fillId="3" borderId="4" xfId="2" applyNumberFormat="1" applyFont="1" applyFill="1" applyBorder="1" applyAlignment="1" applyProtection="1">
      <alignment horizontal="left" vertical="center" wrapText="1"/>
    </xf>
    <xf numFmtId="49" fontId="5" fillId="3" borderId="2" xfId="2" applyNumberFormat="1" applyFont="1" applyFill="1" applyBorder="1" applyAlignment="1" applyProtection="1">
      <alignment horizontal="left" vertical="center" wrapText="1"/>
    </xf>
    <xf numFmtId="4" fontId="5" fillId="3" borderId="4" xfId="3" applyNumberFormat="1" applyFont="1" applyFill="1" applyBorder="1" applyAlignment="1" applyProtection="1">
      <alignment horizontal="center" vertical="center"/>
    </xf>
    <xf numFmtId="4" fontId="5" fillId="3" borderId="2" xfId="3" applyNumberFormat="1" applyFont="1" applyFill="1" applyBorder="1" applyAlignment="1" applyProtection="1">
      <alignment horizontal="center" vertical="center"/>
    </xf>
    <xf numFmtId="4" fontId="5" fillId="3" borderId="4" xfId="3" applyNumberFormat="1" applyFont="1" applyFill="1" applyBorder="1" applyAlignment="1" applyProtection="1">
      <alignment horizontal="center" vertical="center" wrapText="1"/>
    </xf>
    <xf numFmtId="4" fontId="5" fillId="3" borderId="2" xfId="3" applyNumberFormat="1"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11" fillId="0" borderId="7" xfId="2" applyFont="1" applyFill="1" applyBorder="1" applyAlignment="1" applyProtection="1">
      <alignment horizontal="center" vertical="center" wrapText="1"/>
    </xf>
    <xf numFmtId="0" fontId="11" fillId="0" borderId="6"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readingOrder="1"/>
    </xf>
    <xf numFmtId="0" fontId="11" fillId="0" borderId="7" xfId="2" applyFont="1" applyFill="1" applyBorder="1" applyAlignment="1" applyProtection="1">
      <alignment horizontal="center" vertical="center" wrapText="1" readingOrder="1"/>
    </xf>
    <xf numFmtId="0" fontId="11" fillId="0" borderId="6" xfId="2" applyFont="1" applyFill="1" applyBorder="1" applyAlignment="1" applyProtection="1">
      <alignment horizontal="center" vertical="center" wrapText="1" readingOrder="1"/>
    </xf>
    <xf numFmtId="0" fontId="11" fillId="0" borderId="3" xfId="2" applyFont="1" applyFill="1" applyBorder="1" applyAlignment="1" applyProtection="1">
      <alignment horizontal="center" vertical="center" wrapText="1"/>
    </xf>
    <xf numFmtId="4" fontId="12" fillId="4" borderId="2" xfId="9" applyNumberFormat="1" applyFont="1" applyFill="1" applyBorder="1" applyAlignment="1" applyProtection="1">
      <alignment horizontal="right"/>
      <protection locked="0"/>
    </xf>
    <xf numFmtId="0" fontId="1" fillId="0" borderId="5" xfId="0" applyNumberFormat="1" applyFont="1" applyFill="1" applyBorder="1" applyAlignment="1" applyProtection="1">
      <alignment horizontal="left" vertical="top" wrapText="1"/>
    </xf>
  </cellXfs>
  <cellStyles count="11">
    <cellStyle name="Excel Built-in Normal" xfId="1"/>
    <cellStyle name="Navadno" xfId="0" builtinId="0"/>
    <cellStyle name="Navadno 10 2" xfId="10"/>
    <cellStyle name="Navadno 2" xfId="6"/>
    <cellStyle name="Navadno 2 2" xfId="7"/>
    <cellStyle name="Navadno 2 2 2 2" xfId="8"/>
    <cellStyle name="Navadno 2 2 4" xfId="9"/>
    <cellStyle name="Navadno_BoQ-SE" xfId="3"/>
    <cellStyle name="Navadno_Popis_materiala_PZI-816-01 - ZA RAZPIS LAJŠE 2" xfId="5"/>
    <cellStyle name="Nivo_2_Podnaslov" xfId="4"/>
    <cellStyle name="Normal_BoQ - cene sit_eur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CC"/>
      <rgbColor rgb="00CCFFFF"/>
      <rgbColor rgb="00CCFFCC"/>
      <rgbColor rgb="00FFFF99"/>
      <rgbColor rgb="0099CCFF"/>
      <rgbColor rgb="00FF99CC"/>
      <rgbColor rgb="00CC99FF"/>
      <rgbColor rgb="00FADC8C"/>
      <rgbColor rgb="003366FF"/>
      <rgbColor rgb="0033CCCC"/>
      <rgbColor rgb="0099CC00"/>
      <rgbColor rgb="00FFCC00"/>
      <rgbColor rgb="00FAAA5A"/>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D13"/>
  <sheetViews>
    <sheetView view="pageBreakPreview" zoomScaleNormal="100" zoomScaleSheetLayoutView="100" workbookViewId="0">
      <selection activeCell="B34" sqref="B34"/>
    </sheetView>
  </sheetViews>
  <sheetFormatPr defaultRowHeight="12.75" x14ac:dyDescent="0.2"/>
  <cols>
    <col min="1" max="1" width="6.42578125" style="15" customWidth="1"/>
    <col min="2" max="2" width="75.7109375" style="16" customWidth="1"/>
    <col min="3" max="3" width="15.7109375" style="17" customWidth="1"/>
    <col min="4" max="4" width="10.140625" bestFit="1" customWidth="1"/>
  </cols>
  <sheetData>
    <row r="1" spans="1:4" ht="39.950000000000003" customHeight="1" x14ac:dyDescent="0.2">
      <c r="A1" s="181" t="s">
        <v>16</v>
      </c>
      <c r="B1" s="182"/>
      <c r="C1" s="183"/>
    </row>
    <row r="2" spans="1:4" x14ac:dyDescent="0.2">
      <c r="A2" s="1"/>
      <c r="B2" s="2"/>
      <c r="C2" s="3"/>
    </row>
    <row r="3" spans="1:4" ht="20.100000000000001" customHeight="1" x14ac:dyDescent="0.2">
      <c r="A3" s="184" t="s">
        <v>13</v>
      </c>
      <c r="B3" s="186" t="s">
        <v>11</v>
      </c>
      <c r="C3" s="188" t="s">
        <v>20</v>
      </c>
    </row>
    <row r="4" spans="1:4" ht="20.100000000000001" customHeight="1" x14ac:dyDescent="0.2">
      <c r="A4" s="185"/>
      <c r="B4" s="187"/>
      <c r="C4" s="189"/>
    </row>
    <row r="5" spans="1:4" x14ac:dyDescent="0.2">
      <c r="A5" s="1"/>
      <c r="B5" s="2"/>
      <c r="C5" s="3"/>
    </row>
    <row r="6" spans="1:4" ht="30" customHeight="1" x14ac:dyDescent="0.2">
      <c r="A6" s="22" t="s">
        <v>92</v>
      </c>
      <c r="B6" s="5" t="s">
        <v>14</v>
      </c>
      <c r="C6" s="6">
        <f>'1. Letno vzdrževanje cest'!F169</f>
        <v>0</v>
      </c>
      <c r="D6" s="7"/>
    </row>
    <row r="7" spans="1:4" ht="30" customHeight="1" x14ac:dyDescent="0.2">
      <c r="A7" s="4" t="s">
        <v>93</v>
      </c>
      <c r="B7" s="5" t="s">
        <v>15</v>
      </c>
      <c r="C7" s="6">
        <f>'2. Zimsko vzdrževanje cest'!F89</f>
        <v>0</v>
      </c>
      <c r="D7" s="7"/>
    </row>
    <row r="8" spans="1:4" x14ac:dyDescent="0.2">
      <c r="A8" s="18"/>
      <c r="B8" s="19"/>
      <c r="C8" s="20"/>
      <c r="D8" s="7"/>
    </row>
    <row r="9" spans="1:4" ht="30" customHeight="1" x14ac:dyDescent="0.2">
      <c r="A9" s="4"/>
      <c r="B9" s="5" t="s">
        <v>17</v>
      </c>
      <c r="C9" s="6">
        <f>C6*4</f>
        <v>0</v>
      </c>
      <c r="D9" s="7"/>
    </row>
    <row r="10" spans="1:4" ht="30" customHeight="1" x14ac:dyDescent="0.2">
      <c r="A10" s="4"/>
      <c r="B10" s="5" t="s">
        <v>18</v>
      </c>
      <c r="C10" s="6">
        <f>C7*4</f>
        <v>0</v>
      </c>
      <c r="D10" s="7"/>
    </row>
    <row r="11" spans="1:4" x14ac:dyDescent="0.2">
      <c r="A11" s="18"/>
      <c r="B11" s="19"/>
      <c r="C11" s="20"/>
      <c r="D11" s="7"/>
    </row>
    <row r="12" spans="1:4" ht="30" customHeight="1" x14ac:dyDescent="0.2">
      <c r="A12" s="8"/>
      <c r="B12" s="9" t="s">
        <v>19</v>
      </c>
      <c r="C12" s="10">
        <f>C9+C10</f>
        <v>0</v>
      </c>
    </row>
    <row r="13" spans="1:4" s="14" customFormat="1" ht="15.75" x14ac:dyDescent="0.25">
      <c r="A13" s="11"/>
      <c r="B13" s="12"/>
      <c r="C13" s="13"/>
    </row>
  </sheetData>
  <sheetProtection algorithmName="SHA-512" hashValue="La6ZWGSSRZK7bNAmXbuZgP529LIJrR2yfa8vyg66XLB7wAH8JBgh8sGYN58lw5aAaS3eX8JhE++KJH2bgSoF9A==" saltValue="LbzqTvL6hPf4lgq7nYj0VQ==" spinCount="100000" sheet="1" objects="1" scenarios="1"/>
  <mergeCells count="4">
    <mergeCell ref="A1:C1"/>
    <mergeCell ref="A3:A4"/>
    <mergeCell ref="B3:B4"/>
    <mergeCell ref="C3:C4"/>
  </mergeCell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AP169"/>
  <sheetViews>
    <sheetView view="pageBreakPreview" topLeftCell="A157" zoomScaleNormal="100" zoomScaleSheetLayoutView="100" workbookViewId="0">
      <selection activeCell="B34" sqref="B34"/>
    </sheetView>
  </sheetViews>
  <sheetFormatPr defaultColWidth="11.5703125" defaultRowHeight="15.75" x14ac:dyDescent="0.25"/>
  <cols>
    <col min="1" max="1" width="6.7109375" style="71" customWidth="1"/>
    <col min="2" max="2" width="50.7109375" style="71" customWidth="1"/>
    <col min="3" max="3" width="8.7109375" style="71" customWidth="1"/>
    <col min="4" max="4" width="15.7109375" style="77" customWidth="1"/>
    <col min="5" max="6" width="15.7109375" style="71" customWidth="1"/>
    <col min="7" max="7" width="8.28515625" style="70" customWidth="1"/>
    <col min="8" max="9" width="5.5703125" style="70" customWidth="1"/>
    <col min="10" max="10" width="5.7109375" style="70" customWidth="1"/>
    <col min="11" max="11" width="5.140625" style="70" customWidth="1"/>
    <col min="12" max="12" width="5" style="70" customWidth="1"/>
    <col min="13" max="13" width="4.5703125" style="70" customWidth="1"/>
    <col min="14" max="15" width="4.140625" style="70" customWidth="1"/>
    <col min="16" max="16" width="3.28515625" style="70" customWidth="1"/>
    <col min="17" max="17" width="3.42578125" style="70" customWidth="1"/>
    <col min="18" max="18" width="4" style="70" customWidth="1"/>
    <col min="19" max="19" width="2.7109375" style="70" customWidth="1"/>
    <col min="20" max="20" width="3.140625" style="70" customWidth="1"/>
    <col min="21" max="21" width="3.5703125" style="70" customWidth="1"/>
    <col min="22" max="22" width="4.140625" style="70" customWidth="1"/>
    <col min="23" max="23" width="2.85546875" style="70" customWidth="1"/>
    <col min="24" max="42" width="11.5703125" style="70"/>
    <col min="43" max="16384" width="11.5703125" style="71"/>
  </cols>
  <sheetData>
    <row r="1" spans="1:6" s="23" customFormat="1" ht="39.950000000000003" customHeight="1" x14ac:dyDescent="0.25">
      <c r="A1" s="190" t="s">
        <v>16</v>
      </c>
      <c r="B1" s="191"/>
      <c r="C1" s="191"/>
      <c r="D1" s="191"/>
      <c r="E1" s="191"/>
      <c r="F1" s="192"/>
    </row>
    <row r="2" spans="1:6" s="23" customFormat="1" x14ac:dyDescent="0.25">
      <c r="A2" s="24"/>
      <c r="B2" s="25"/>
      <c r="C2" s="26"/>
      <c r="D2" s="58"/>
    </row>
    <row r="3" spans="1:6" s="23" customFormat="1" ht="38.25" x14ac:dyDescent="0.25">
      <c r="A3" s="55" t="s">
        <v>13</v>
      </c>
      <c r="B3" s="56" t="s">
        <v>11</v>
      </c>
      <c r="C3" s="57" t="s">
        <v>21</v>
      </c>
      <c r="D3" s="57" t="s">
        <v>22</v>
      </c>
      <c r="E3" s="57" t="s">
        <v>23</v>
      </c>
      <c r="F3" s="57" t="s">
        <v>20</v>
      </c>
    </row>
    <row r="4" spans="1:6" s="23" customFormat="1" x14ac:dyDescent="0.25">
      <c r="A4" s="27"/>
      <c r="B4" s="27"/>
      <c r="C4" s="27"/>
      <c r="D4" s="59"/>
      <c r="E4" s="27"/>
      <c r="F4" s="27"/>
    </row>
    <row r="5" spans="1:6" s="33" customFormat="1" x14ac:dyDescent="0.25">
      <c r="A5" s="28" t="s">
        <v>92</v>
      </c>
      <c r="B5" s="29" t="s">
        <v>55</v>
      </c>
      <c r="C5" s="30"/>
      <c r="D5" s="32"/>
      <c r="E5" s="31"/>
      <c r="F5" s="32"/>
    </row>
    <row r="6" spans="1:6" s="33" customFormat="1" x14ac:dyDescent="0.25">
      <c r="A6" s="28"/>
      <c r="B6" s="29"/>
      <c r="C6" s="30"/>
      <c r="D6" s="32"/>
      <c r="E6" s="31"/>
      <c r="F6" s="32"/>
    </row>
    <row r="7" spans="1:6" s="33" customFormat="1" x14ac:dyDescent="0.25">
      <c r="A7" s="34"/>
      <c r="B7" s="66" t="s">
        <v>207</v>
      </c>
      <c r="C7" s="30"/>
      <c r="D7" s="32"/>
      <c r="E7" s="31"/>
      <c r="F7" s="32"/>
    </row>
    <row r="8" spans="1:6" s="33" customFormat="1" ht="78.75" x14ac:dyDescent="0.25">
      <c r="A8" s="34"/>
      <c r="B8" s="66" t="s">
        <v>206</v>
      </c>
      <c r="C8" s="30"/>
      <c r="D8" s="32"/>
      <c r="E8" s="31"/>
      <c r="F8" s="32"/>
    </row>
    <row r="9" spans="1:6" s="33" customFormat="1" ht="94.5" x14ac:dyDescent="0.25">
      <c r="A9" s="34"/>
      <c r="B9" s="148" t="s">
        <v>251</v>
      </c>
      <c r="C9" s="30"/>
      <c r="D9" s="32"/>
      <c r="E9" s="31"/>
      <c r="F9" s="32"/>
    </row>
    <row r="10" spans="1:6" s="33" customFormat="1" ht="47.25" x14ac:dyDescent="0.25">
      <c r="A10" s="34"/>
      <c r="B10" s="148" t="s">
        <v>252</v>
      </c>
      <c r="C10" s="30"/>
      <c r="D10" s="32"/>
      <c r="E10" s="31"/>
      <c r="F10" s="32"/>
    </row>
    <row r="11" spans="1:6" s="33" customFormat="1" x14ac:dyDescent="0.25">
      <c r="A11" s="34"/>
      <c r="B11" s="66"/>
      <c r="C11" s="30"/>
      <c r="D11" s="32"/>
      <c r="E11" s="31"/>
      <c r="F11" s="32"/>
    </row>
    <row r="12" spans="1:6" s="33" customFormat="1" x14ac:dyDescent="0.25">
      <c r="A12" s="29" t="s">
        <v>56</v>
      </c>
      <c r="B12" s="35" t="s">
        <v>25</v>
      </c>
      <c r="C12" s="36"/>
      <c r="D12" s="38"/>
      <c r="E12" s="37"/>
      <c r="F12" s="38"/>
    </row>
    <row r="13" spans="1:6" x14ac:dyDescent="0.25">
      <c r="A13" s="34"/>
      <c r="B13" s="35"/>
      <c r="C13" s="36"/>
      <c r="D13" s="38"/>
      <c r="E13" s="37"/>
      <c r="F13" s="38"/>
    </row>
    <row r="14" spans="1:6" ht="47.25" x14ac:dyDescent="0.25">
      <c r="A14" s="39" t="s">
        <v>57</v>
      </c>
      <c r="B14" s="40" t="s">
        <v>58</v>
      </c>
      <c r="C14" s="41" t="s">
        <v>40</v>
      </c>
      <c r="D14" s="38">
        <v>1</v>
      </c>
      <c r="E14" s="45">
        <v>0</v>
      </c>
      <c r="F14" s="43">
        <f>ROUND(D14*E14,2)</f>
        <v>0</v>
      </c>
    </row>
    <row r="15" spans="1:6" ht="16.5" thickBot="1" x14ac:dyDescent="0.3">
      <c r="A15" s="39"/>
      <c r="B15" s="40"/>
      <c r="C15" s="41"/>
      <c r="D15" s="38"/>
      <c r="E15" s="42"/>
      <c r="F15" s="44"/>
    </row>
    <row r="16" spans="1:6" ht="17.25" thickTop="1" thickBot="1" x14ac:dyDescent="0.3">
      <c r="A16" s="78" t="s">
        <v>56</v>
      </c>
      <c r="B16" s="46" t="s">
        <v>26</v>
      </c>
      <c r="C16" s="47"/>
      <c r="D16" s="79"/>
      <c r="E16" s="48"/>
      <c r="F16" s="49">
        <f>SUM(F12:F15)</f>
        <v>0</v>
      </c>
    </row>
    <row r="17" spans="1:42" ht="16.5" thickTop="1" x14ac:dyDescent="0.25">
      <c r="A17" s="39"/>
      <c r="B17" s="40"/>
      <c r="C17" s="41"/>
      <c r="D17" s="38"/>
      <c r="E17" s="42"/>
      <c r="F17" s="44"/>
    </row>
    <row r="18" spans="1:42" s="33" customFormat="1" x14ac:dyDescent="0.25">
      <c r="A18" s="29" t="s">
        <v>59</v>
      </c>
      <c r="B18" s="35" t="s">
        <v>208</v>
      </c>
      <c r="C18" s="36"/>
      <c r="D18" s="38"/>
      <c r="E18" s="37"/>
      <c r="F18" s="38"/>
    </row>
    <row r="19" spans="1:42" x14ac:dyDescent="0.25">
      <c r="A19" s="34"/>
      <c r="B19" s="35"/>
      <c r="C19" s="36"/>
      <c r="D19" s="38"/>
      <c r="E19" s="37"/>
      <c r="F19" s="38"/>
    </row>
    <row r="20" spans="1:42" ht="126" x14ac:dyDescent="0.25">
      <c r="A20" s="39" t="s">
        <v>60</v>
      </c>
      <c r="B20" s="40" t="s">
        <v>255</v>
      </c>
      <c r="C20" s="41" t="s">
        <v>4</v>
      </c>
      <c r="D20" s="38">
        <v>10</v>
      </c>
      <c r="E20" s="45">
        <v>0</v>
      </c>
      <c r="F20" s="43">
        <f>ROUND(D20*E20,2)</f>
        <v>0</v>
      </c>
    </row>
    <row r="21" spans="1:42" x14ac:dyDescent="0.25">
      <c r="A21" s="34"/>
      <c r="B21" s="35"/>
      <c r="C21" s="36"/>
      <c r="D21" s="38"/>
      <c r="E21" s="37"/>
      <c r="F21" s="38"/>
    </row>
    <row r="22" spans="1:42" s="113" customFormat="1" ht="111.75" customHeight="1" x14ac:dyDescent="0.25">
      <c r="A22" s="115" t="s">
        <v>158</v>
      </c>
      <c r="B22" s="106" t="s">
        <v>172</v>
      </c>
      <c r="C22" s="116" t="s">
        <v>4</v>
      </c>
      <c r="D22" s="117">
        <f>ROUNDUP(2*'6. Izvajanje zimske službe'!E73*5*0.02,0)</f>
        <v>28</v>
      </c>
      <c r="E22" s="118">
        <v>0</v>
      </c>
      <c r="F22" s="119">
        <f>ROUND(D22*E22,2)</f>
        <v>0</v>
      </c>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row>
    <row r="23" spans="1:42" ht="16.5" thickBot="1" x14ac:dyDescent="0.3">
      <c r="A23" s="34"/>
      <c r="B23" s="35"/>
      <c r="C23" s="36"/>
      <c r="D23" s="38"/>
      <c r="E23" s="37"/>
      <c r="F23" s="38"/>
    </row>
    <row r="24" spans="1:42" ht="17.25" thickTop="1" thickBot="1" x14ac:dyDescent="0.3">
      <c r="A24" s="78" t="s">
        <v>59</v>
      </c>
      <c r="B24" s="46" t="s">
        <v>209</v>
      </c>
      <c r="C24" s="47"/>
      <c r="D24" s="79"/>
      <c r="E24" s="48"/>
      <c r="F24" s="49">
        <f>SUM(F17:F23)</f>
        <v>0</v>
      </c>
    </row>
    <row r="25" spans="1:42" ht="16.5" thickTop="1" x14ac:dyDescent="0.25">
      <c r="A25" s="39"/>
      <c r="B25" s="40"/>
      <c r="C25" s="41"/>
      <c r="D25" s="38"/>
      <c r="E25" s="42"/>
      <c r="F25" s="44"/>
    </row>
    <row r="26" spans="1:42" s="33" customFormat="1" x14ac:dyDescent="0.25">
      <c r="A26" s="28" t="s">
        <v>61</v>
      </c>
      <c r="B26" s="35" t="s">
        <v>62</v>
      </c>
      <c r="C26" s="36"/>
      <c r="D26" s="38"/>
      <c r="E26" s="37"/>
      <c r="F26" s="38"/>
    </row>
    <row r="27" spans="1:42" x14ac:dyDescent="0.25">
      <c r="A27" s="39"/>
      <c r="B27" s="40"/>
      <c r="C27" s="41"/>
      <c r="D27" s="38"/>
      <c r="E27" s="42"/>
      <c r="F27" s="44"/>
    </row>
    <row r="28" spans="1:42" ht="78.75" x14ac:dyDescent="0.25">
      <c r="A28" s="80" t="s">
        <v>63</v>
      </c>
      <c r="B28" s="40" t="s">
        <v>156</v>
      </c>
      <c r="C28" s="41" t="s">
        <v>709</v>
      </c>
      <c r="D28" s="38">
        <v>500</v>
      </c>
      <c r="E28" s="45">
        <v>0</v>
      </c>
      <c r="F28" s="44">
        <f>ROUND(D28*E28,2)</f>
        <v>0</v>
      </c>
    </row>
    <row r="29" spans="1:42" x14ac:dyDescent="0.25">
      <c r="A29" s="80"/>
      <c r="B29" s="40"/>
      <c r="C29" s="41"/>
      <c r="D29" s="38"/>
      <c r="E29" s="42"/>
      <c r="F29" s="44"/>
    </row>
    <row r="30" spans="1:42" ht="78.75" x14ac:dyDescent="0.25">
      <c r="A30" s="80" t="s">
        <v>64</v>
      </c>
      <c r="B30" s="40" t="s">
        <v>157</v>
      </c>
      <c r="C30" s="41" t="s">
        <v>709</v>
      </c>
      <c r="D30" s="38">
        <v>1000</v>
      </c>
      <c r="E30" s="45">
        <v>0</v>
      </c>
      <c r="F30" s="44">
        <f>ROUND(D30*E30,2)</f>
        <v>0</v>
      </c>
    </row>
    <row r="31" spans="1:42" x14ac:dyDescent="0.25">
      <c r="A31" s="80"/>
      <c r="B31" s="40"/>
      <c r="C31" s="41"/>
      <c r="D31" s="38"/>
      <c r="E31" s="42"/>
      <c r="F31" s="43"/>
    </row>
    <row r="32" spans="1:42" ht="110.25" x14ac:dyDescent="0.25">
      <c r="A32" s="80" t="s">
        <v>155</v>
      </c>
      <c r="B32" s="40" t="s">
        <v>265</v>
      </c>
      <c r="C32" s="41"/>
      <c r="D32" s="38"/>
      <c r="E32" s="42"/>
      <c r="F32" s="44"/>
    </row>
    <row r="33" spans="1:6" x14ac:dyDescent="0.25">
      <c r="A33" s="80"/>
      <c r="B33" s="40" t="s">
        <v>9</v>
      </c>
      <c r="C33" s="41" t="s">
        <v>2</v>
      </c>
      <c r="D33" s="38">
        <f>D38+D43+D48+D53</f>
        <v>55</v>
      </c>
      <c r="E33" s="45">
        <v>0</v>
      </c>
      <c r="F33" s="44">
        <f>ROUND(D33*E33,2)</f>
        <v>0</v>
      </c>
    </row>
    <row r="34" spans="1:6" x14ac:dyDescent="0.25">
      <c r="A34" s="80"/>
      <c r="B34" s="40" t="s">
        <v>8</v>
      </c>
      <c r="C34" s="41" t="s">
        <v>2</v>
      </c>
      <c r="D34" s="38">
        <f>D39+D44+D49+D54</f>
        <v>165</v>
      </c>
      <c r="E34" s="45">
        <v>0</v>
      </c>
      <c r="F34" s="44">
        <f>ROUND(D34*E34,2)</f>
        <v>0</v>
      </c>
    </row>
    <row r="35" spans="1:6" x14ac:dyDescent="0.25">
      <c r="A35" s="80"/>
      <c r="B35" s="40" t="s">
        <v>10</v>
      </c>
      <c r="C35" s="41" t="s">
        <v>2</v>
      </c>
      <c r="D35" s="38">
        <f>D40+D45+D50+D55</f>
        <v>330</v>
      </c>
      <c r="E35" s="45">
        <v>0</v>
      </c>
      <c r="F35" s="44">
        <f>ROUND(D35*E35,2)</f>
        <v>0</v>
      </c>
    </row>
    <row r="36" spans="1:6" x14ac:dyDescent="0.25">
      <c r="A36" s="80"/>
      <c r="B36" s="40"/>
      <c r="C36" s="41"/>
      <c r="D36" s="38"/>
      <c r="E36" s="42"/>
      <c r="F36" s="43"/>
    </row>
    <row r="37" spans="1:6" ht="110.25" x14ac:dyDescent="0.25">
      <c r="A37" s="80" t="s">
        <v>65</v>
      </c>
      <c r="B37" s="40" t="s">
        <v>222</v>
      </c>
      <c r="C37" s="41"/>
      <c r="D37" s="38"/>
      <c r="E37" s="42"/>
      <c r="F37" s="43"/>
    </row>
    <row r="38" spans="1:6" x14ac:dyDescent="0.25">
      <c r="A38" s="80"/>
      <c r="B38" s="40" t="s">
        <v>9</v>
      </c>
      <c r="C38" s="41" t="s">
        <v>2</v>
      </c>
      <c r="D38" s="38">
        <f>5*2</f>
        <v>10</v>
      </c>
      <c r="E38" s="45">
        <v>0</v>
      </c>
      <c r="F38" s="44">
        <f>ROUND(D38*E38,2)</f>
        <v>0</v>
      </c>
    </row>
    <row r="39" spans="1:6" x14ac:dyDescent="0.25">
      <c r="A39" s="80"/>
      <c r="B39" s="40" t="s">
        <v>8</v>
      </c>
      <c r="C39" s="41" t="s">
        <v>2</v>
      </c>
      <c r="D39" s="38">
        <f>15*2</f>
        <v>30</v>
      </c>
      <c r="E39" s="45">
        <v>0</v>
      </c>
      <c r="F39" s="44">
        <f>ROUND(D39*E39,2)</f>
        <v>0</v>
      </c>
    </row>
    <row r="40" spans="1:6" x14ac:dyDescent="0.25">
      <c r="A40" s="80"/>
      <c r="B40" s="40" t="s">
        <v>10</v>
      </c>
      <c r="C40" s="41" t="s">
        <v>2</v>
      </c>
      <c r="D40" s="38">
        <f>30*2</f>
        <v>60</v>
      </c>
      <c r="E40" s="45">
        <v>0</v>
      </c>
      <c r="F40" s="44">
        <f>ROUND(D40*E40,2)</f>
        <v>0</v>
      </c>
    </row>
    <row r="41" spans="1:6" x14ac:dyDescent="0.25">
      <c r="A41" s="80"/>
      <c r="B41" s="40"/>
      <c r="C41" s="41"/>
      <c r="D41" s="38"/>
      <c r="E41" s="42"/>
      <c r="F41" s="43"/>
    </row>
    <row r="42" spans="1:6" ht="173.25" x14ac:dyDescent="0.25">
      <c r="A42" s="80" t="s">
        <v>66</v>
      </c>
      <c r="B42" s="40" t="s">
        <v>223</v>
      </c>
      <c r="C42" s="41"/>
      <c r="D42" s="38"/>
      <c r="E42" s="42"/>
      <c r="F42" s="43"/>
    </row>
    <row r="43" spans="1:6" x14ac:dyDescent="0.25">
      <c r="A43" s="80"/>
      <c r="B43" s="40" t="s">
        <v>9</v>
      </c>
      <c r="C43" s="41" t="s">
        <v>2</v>
      </c>
      <c r="D43" s="38">
        <f>5*2</f>
        <v>10</v>
      </c>
      <c r="E43" s="45">
        <v>0</v>
      </c>
      <c r="F43" s="44">
        <f>ROUND(D43*E43,2)</f>
        <v>0</v>
      </c>
    </row>
    <row r="44" spans="1:6" x14ac:dyDescent="0.25">
      <c r="A44" s="80"/>
      <c r="B44" s="40" t="s">
        <v>8</v>
      </c>
      <c r="C44" s="41" t="s">
        <v>2</v>
      </c>
      <c r="D44" s="38">
        <f>15*2</f>
        <v>30</v>
      </c>
      <c r="E44" s="45">
        <v>0</v>
      </c>
      <c r="F44" s="44">
        <f>ROUND(D44*E44,2)</f>
        <v>0</v>
      </c>
    </row>
    <row r="45" spans="1:6" x14ac:dyDescent="0.25">
      <c r="A45" s="80"/>
      <c r="B45" s="40" t="s">
        <v>10</v>
      </c>
      <c r="C45" s="41" t="s">
        <v>2</v>
      </c>
      <c r="D45" s="38">
        <f>30*2</f>
        <v>60</v>
      </c>
      <c r="E45" s="45">
        <v>0</v>
      </c>
      <c r="F45" s="44">
        <f>ROUND(D45*E45,2)</f>
        <v>0</v>
      </c>
    </row>
    <row r="46" spans="1:6" x14ac:dyDescent="0.25">
      <c r="A46" s="80"/>
      <c r="B46" s="40"/>
      <c r="C46" s="41"/>
      <c r="D46" s="38"/>
      <c r="E46" s="42"/>
      <c r="F46" s="43"/>
    </row>
    <row r="47" spans="1:6" ht="173.25" x14ac:dyDescent="0.25">
      <c r="A47" s="80" t="s">
        <v>67</v>
      </c>
      <c r="B47" s="40" t="s">
        <v>224</v>
      </c>
      <c r="C47" s="41"/>
      <c r="D47" s="38"/>
      <c r="E47" s="42"/>
      <c r="F47" s="43"/>
    </row>
    <row r="48" spans="1:6" x14ac:dyDescent="0.25">
      <c r="A48" s="80"/>
      <c r="B48" s="40" t="s">
        <v>9</v>
      </c>
      <c r="C48" s="41" t="s">
        <v>2</v>
      </c>
      <c r="D48" s="38">
        <f>5*2</f>
        <v>10</v>
      </c>
      <c r="E48" s="45">
        <v>0</v>
      </c>
      <c r="F48" s="44">
        <f>ROUND(D48*E48,2)</f>
        <v>0</v>
      </c>
    </row>
    <row r="49" spans="1:6" x14ac:dyDescent="0.25">
      <c r="A49" s="80"/>
      <c r="B49" s="40" t="s">
        <v>8</v>
      </c>
      <c r="C49" s="41" t="s">
        <v>2</v>
      </c>
      <c r="D49" s="38">
        <f>15*2</f>
        <v>30</v>
      </c>
      <c r="E49" s="45">
        <v>0</v>
      </c>
      <c r="F49" s="44">
        <f>ROUND(D49*E49,2)</f>
        <v>0</v>
      </c>
    </row>
    <row r="50" spans="1:6" x14ac:dyDescent="0.25">
      <c r="A50" s="80"/>
      <c r="B50" s="40" t="s">
        <v>10</v>
      </c>
      <c r="C50" s="41" t="s">
        <v>2</v>
      </c>
      <c r="D50" s="38">
        <f>30*2</f>
        <v>60</v>
      </c>
      <c r="E50" s="45">
        <v>0</v>
      </c>
      <c r="F50" s="44">
        <f>ROUND(D50*E50,2)</f>
        <v>0</v>
      </c>
    </row>
    <row r="51" spans="1:6" x14ac:dyDescent="0.25">
      <c r="A51" s="80"/>
      <c r="B51" s="40"/>
      <c r="C51" s="41"/>
      <c r="D51" s="38"/>
      <c r="E51" s="42"/>
      <c r="F51" s="43"/>
    </row>
    <row r="52" spans="1:6" ht="94.5" x14ac:dyDescent="0.25">
      <c r="A52" s="80" t="s">
        <v>68</v>
      </c>
      <c r="B52" s="40" t="s">
        <v>210</v>
      </c>
      <c r="C52" s="41"/>
      <c r="D52" s="38"/>
      <c r="E52" s="42"/>
      <c r="F52" s="43"/>
    </row>
    <row r="53" spans="1:6" x14ac:dyDescent="0.25">
      <c r="A53" s="80"/>
      <c r="B53" s="40" t="s">
        <v>9</v>
      </c>
      <c r="C53" s="41" t="s">
        <v>2</v>
      </c>
      <c r="D53" s="38">
        <f>5*5</f>
        <v>25</v>
      </c>
      <c r="E53" s="45">
        <v>0</v>
      </c>
      <c r="F53" s="44">
        <f>ROUND(D53*E53,2)</f>
        <v>0</v>
      </c>
    </row>
    <row r="54" spans="1:6" x14ac:dyDescent="0.25">
      <c r="A54" s="80"/>
      <c r="B54" s="40" t="s">
        <v>8</v>
      </c>
      <c r="C54" s="41" t="s">
        <v>2</v>
      </c>
      <c r="D54" s="38">
        <f>15*5</f>
        <v>75</v>
      </c>
      <c r="E54" s="45">
        <v>0</v>
      </c>
      <c r="F54" s="44">
        <f>ROUND(D54*E54,2)</f>
        <v>0</v>
      </c>
    </row>
    <row r="55" spans="1:6" x14ac:dyDescent="0.25">
      <c r="A55" s="80"/>
      <c r="B55" s="40" t="s">
        <v>10</v>
      </c>
      <c r="C55" s="41" t="s">
        <v>2</v>
      </c>
      <c r="D55" s="38">
        <f>30*5</f>
        <v>150</v>
      </c>
      <c r="E55" s="45">
        <v>0</v>
      </c>
      <c r="F55" s="44">
        <f>ROUND(D55*E55,2)</f>
        <v>0</v>
      </c>
    </row>
    <row r="56" spans="1:6" ht="16.5" thickBot="1" x14ac:dyDescent="0.3">
      <c r="A56" s="81"/>
      <c r="B56" s="35"/>
      <c r="C56" s="36"/>
      <c r="D56" s="38"/>
      <c r="E56" s="37"/>
      <c r="F56" s="38"/>
    </row>
    <row r="57" spans="1:6" ht="17.25" thickTop="1" thickBot="1" x14ac:dyDescent="0.3">
      <c r="A57" s="78" t="s">
        <v>61</v>
      </c>
      <c r="B57" s="46" t="s">
        <v>69</v>
      </c>
      <c r="C57" s="47"/>
      <c r="D57" s="79"/>
      <c r="E57" s="48"/>
      <c r="F57" s="49">
        <f>SUM(F25:F56)</f>
        <v>0</v>
      </c>
    </row>
    <row r="58" spans="1:6" ht="16.5" thickTop="1" x14ac:dyDescent="0.25">
      <c r="A58" s="39"/>
      <c r="B58" s="40"/>
      <c r="C58" s="41"/>
      <c r="D58" s="38"/>
      <c r="E58" s="42"/>
      <c r="F58" s="44"/>
    </row>
    <row r="59" spans="1:6" s="33" customFormat="1" x14ac:dyDescent="0.25">
      <c r="A59" s="28" t="s">
        <v>70</v>
      </c>
      <c r="B59" s="35" t="s">
        <v>71</v>
      </c>
      <c r="C59" s="36"/>
      <c r="D59" s="38"/>
      <c r="E59" s="37"/>
      <c r="F59" s="38"/>
    </row>
    <row r="60" spans="1:6" x14ac:dyDescent="0.25">
      <c r="A60" s="39"/>
      <c r="B60" s="40"/>
      <c r="C60" s="41"/>
      <c r="D60" s="38"/>
      <c r="E60" s="42"/>
      <c r="F60" s="43"/>
    </row>
    <row r="61" spans="1:6" ht="126" x14ac:dyDescent="0.25">
      <c r="A61" s="39" t="s">
        <v>73</v>
      </c>
      <c r="B61" s="40" t="s">
        <v>159</v>
      </c>
      <c r="C61" s="41" t="s">
        <v>197</v>
      </c>
      <c r="D61" s="38">
        <f>4*'5. Kataster cest'!E124</f>
        <v>2464</v>
      </c>
      <c r="E61" s="45">
        <v>0</v>
      </c>
      <c r="F61" s="44">
        <f>ROUND(D61*E61,2)</f>
        <v>0</v>
      </c>
    </row>
    <row r="62" spans="1:6" x14ac:dyDescent="0.25">
      <c r="A62" s="39"/>
      <c r="B62" s="40"/>
      <c r="C62" s="41"/>
      <c r="D62" s="38"/>
      <c r="E62" s="42"/>
      <c r="F62" s="43"/>
    </row>
    <row r="63" spans="1:6" ht="126" x14ac:dyDescent="0.25">
      <c r="A63" s="39" t="s">
        <v>74</v>
      </c>
      <c r="B63" s="40" t="s">
        <v>266</v>
      </c>
      <c r="C63" s="41" t="s">
        <v>2</v>
      </c>
      <c r="D63" s="38">
        <v>1</v>
      </c>
      <c r="E63" s="45">
        <v>0</v>
      </c>
      <c r="F63" s="44">
        <f>ROUND(D63*E63,2)</f>
        <v>0</v>
      </c>
    </row>
    <row r="64" spans="1:6" x14ac:dyDescent="0.25">
      <c r="A64" s="39"/>
      <c r="B64" s="40"/>
      <c r="C64" s="41"/>
      <c r="D64" s="38"/>
      <c r="E64" s="42"/>
      <c r="F64" s="43"/>
    </row>
    <row r="65" spans="1:42" ht="126" x14ac:dyDescent="0.25">
      <c r="A65" s="39" t="s">
        <v>75</v>
      </c>
      <c r="B65" s="40" t="s">
        <v>264</v>
      </c>
      <c r="C65" s="41" t="s">
        <v>197</v>
      </c>
      <c r="D65" s="38">
        <v>50</v>
      </c>
      <c r="E65" s="45">
        <v>0</v>
      </c>
      <c r="F65" s="44">
        <f t="shared" ref="F65:F67" si="0">ROUND(D65*E65,2)</f>
        <v>0</v>
      </c>
    </row>
    <row r="66" spans="1:42" x14ac:dyDescent="0.25">
      <c r="A66" s="39"/>
      <c r="B66" s="40"/>
      <c r="C66" s="41"/>
      <c r="D66" s="38"/>
      <c r="E66" s="42"/>
      <c r="F66" s="43"/>
    </row>
    <row r="67" spans="1:42" ht="141.75" x14ac:dyDescent="0.25">
      <c r="A67" s="39" t="s">
        <v>76</v>
      </c>
      <c r="B67" s="40" t="s">
        <v>267</v>
      </c>
      <c r="C67" s="41" t="s">
        <v>197</v>
      </c>
      <c r="D67" s="38">
        <v>50</v>
      </c>
      <c r="E67" s="45">
        <v>0</v>
      </c>
      <c r="F67" s="44">
        <f>ROUND(D67*E67,2)</f>
        <v>0</v>
      </c>
    </row>
    <row r="68" spans="1:42" x14ac:dyDescent="0.25">
      <c r="A68" s="39"/>
      <c r="B68" s="40"/>
      <c r="C68" s="41"/>
      <c r="D68" s="38"/>
      <c r="E68" s="42"/>
      <c r="F68" s="43"/>
    </row>
    <row r="69" spans="1:42" ht="47.25" x14ac:dyDescent="0.25">
      <c r="A69" s="39" t="s">
        <v>77</v>
      </c>
      <c r="B69" s="40" t="s">
        <v>160</v>
      </c>
      <c r="C69" s="41" t="s">
        <v>197</v>
      </c>
      <c r="D69" s="38">
        <v>15</v>
      </c>
      <c r="E69" s="45">
        <v>0</v>
      </c>
      <c r="F69" s="44">
        <f t="shared" ref="F69" si="1">ROUND(D69*E69,2)</f>
        <v>0</v>
      </c>
    </row>
    <row r="70" spans="1:42" ht="16.5" thickBot="1" x14ac:dyDescent="0.3">
      <c r="A70" s="39"/>
      <c r="B70" s="40"/>
      <c r="C70" s="41"/>
      <c r="D70" s="38"/>
      <c r="E70" s="42"/>
      <c r="F70" s="43"/>
    </row>
    <row r="71" spans="1:42" ht="17.25" thickTop="1" thickBot="1" x14ac:dyDescent="0.3">
      <c r="A71" s="78" t="s">
        <v>70</v>
      </c>
      <c r="B71" s="46" t="s">
        <v>72</v>
      </c>
      <c r="C71" s="47"/>
      <c r="D71" s="79"/>
      <c r="E71" s="48"/>
      <c r="F71" s="49">
        <f>SUM(F58:F70)</f>
        <v>0</v>
      </c>
    </row>
    <row r="72" spans="1:42" s="83" customFormat="1" ht="16.5" thickTop="1" x14ac:dyDescent="0.25">
      <c r="A72" s="39"/>
      <c r="B72" s="40"/>
      <c r="C72" s="41"/>
      <c r="D72" s="38"/>
      <c r="E72" s="42"/>
      <c r="F72" s="44"/>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row>
    <row r="73" spans="1:42" s="85" customFormat="1" x14ac:dyDescent="0.25">
      <c r="A73" s="28" t="s">
        <v>131</v>
      </c>
      <c r="B73" s="35" t="s">
        <v>79</v>
      </c>
      <c r="C73" s="36"/>
      <c r="D73" s="38"/>
      <c r="E73" s="37"/>
      <c r="F73" s="38"/>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row>
    <row r="74" spans="1:42" x14ac:dyDescent="0.25">
      <c r="A74" s="39"/>
      <c r="B74" s="40"/>
      <c r="C74" s="41"/>
      <c r="D74" s="38"/>
      <c r="E74" s="42"/>
      <c r="F74" s="43"/>
    </row>
    <row r="75" spans="1:42" ht="157.5" x14ac:dyDescent="0.25">
      <c r="A75" s="39" t="s">
        <v>154</v>
      </c>
      <c r="B75" s="40" t="s">
        <v>256</v>
      </c>
      <c r="C75" s="41" t="s">
        <v>2</v>
      </c>
      <c r="D75" s="38">
        <v>10</v>
      </c>
      <c r="E75" s="45">
        <v>0</v>
      </c>
      <c r="F75" s="44">
        <f t="shared" ref="F75" si="2">ROUND(D75*E75,2)</f>
        <v>0</v>
      </c>
    </row>
    <row r="76" spans="1:42" s="33" customFormat="1" ht="16.5" thickBot="1" x14ac:dyDescent="0.3">
      <c r="A76" s="39"/>
      <c r="B76" s="40"/>
      <c r="C76" s="41"/>
      <c r="D76" s="37"/>
      <c r="E76" s="42"/>
      <c r="F76" s="44"/>
    </row>
    <row r="77" spans="1:42" s="87" customFormat="1" ht="17.25" thickTop="1" thickBot="1" x14ac:dyDescent="0.3">
      <c r="A77" s="78" t="s">
        <v>131</v>
      </c>
      <c r="B77" s="46" t="s">
        <v>80</v>
      </c>
      <c r="C77" s="47"/>
      <c r="D77" s="79"/>
      <c r="E77" s="48"/>
      <c r="F77" s="49">
        <f>SUM(F72:F76)</f>
        <v>0</v>
      </c>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row>
    <row r="78" spans="1:42" ht="16.5" thickTop="1" x14ac:dyDescent="0.25">
      <c r="A78" s="88"/>
      <c r="B78" s="88"/>
      <c r="C78" s="88"/>
      <c r="D78" s="89"/>
      <c r="E78" s="88"/>
      <c r="F78" s="90"/>
    </row>
    <row r="79" spans="1:42" x14ac:dyDescent="0.25">
      <c r="A79" s="28" t="s">
        <v>132</v>
      </c>
      <c r="B79" s="91" t="s">
        <v>78</v>
      </c>
      <c r="C79" s="36"/>
      <c r="D79" s="38"/>
      <c r="E79" s="37"/>
      <c r="F79" s="38"/>
      <c r="G79" s="86"/>
    </row>
    <row r="80" spans="1:42" x14ac:dyDescent="0.25">
      <c r="A80" s="39"/>
      <c r="B80" s="40"/>
      <c r="C80" s="41"/>
      <c r="D80" s="38"/>
      <c r="E80" s="42"/>
      <c r="F80" s="44"/>
    </row>
    <row r="81" spans="1:6" ht="126" x14ac:dyDescent="0.25">
      <c r="A81" s="39" t="s">
        <v>153</v>
      </c>
      <c r="B81" s="40" t="s">
        <v>226</v>
      </c>
      <c r="C81" s="41" t="s">
        <v>197</v>
      </c>
      <c r="D81" s="38">
        <v>5</v>
      </c>
      <c r="E81" s="45">
        <v>0</v>
      </c>
      <c r="F81" s="44">
        <f>ROUND(D81*E81,2)</f>
        <v>0</v>
      </c>
    </row>
    <row r="82" spans="1:6" x14ac:dyDescent="0.25">
      <c r="A82" s="39"/>
      <c r="B82" s="40"/>
      <c r="C82" s="41"/>
      <c r="D82" s="38"/>
      <c r="E82" s="42"/>
      <c r="F82" s="44"/>
    </row>
    <row r="83" spans="1:6" ht="204.75" x14ac:dyDescent="0.25">
      <c r="A83" s="39" t="s">
        <v>225</v>
      </c>
      <c r="B83" s="40" t="s">
        <v>227</v>
      </c>
      <c r="C83" s="41" t="s">
        <v>197</v>
      </c>
      <c r="D83" s="38">
        <v>5</v>
      </c>
      <c r="E83" s="45">
        <v>0</v>
      </c>
      <c r="F83" s="44">
        <f>ROUND(D83*E83,2)</f>
        <v>0</v>
      </c>
    </row>
    <row r="84" spans="1:6" x14ac:dyDescent="0.25">
      <c r="A84" s="39"/>
      <c r="B84" s="40"/>
      <c r="C84" s="41"/>
      <c r="D84" s="38"/>
      <c r="E84" s="42"/>
      <c r="F84" s="44"/>
    </row>
    <row r="85" spans="1:6" ht="141.75" x14ac:dyDescent="0.25">
      <c r="A85" s="39" t="s">
        <v>161</v>
      </c>
      <c r="B85" s="40" t="s">
        <v>268</v>
      </c>
      <c r="C85" s="41" t="s">
        <v>0</v>
      </c>
      <c r="D85" s="38">
        <v>1</v>
      </c>
      <c r="E85" s="45">
        <v>0</v>
      </c>
      <c r="F85" s="44">
        <f>ROUND(D85*E85,2)</f>
        <v>0</v>
      </c>
    </row>
    <row r="86" spans="1:6" x14ac:dyDescent="0.25">
      <c r="A86" s="39"/>
      <c r="B86" s="40"/>
      <c r="C86" s="41"/>
      <c r="D86" s="38"/>
      <c r="E86" s="42"/>
      <c r="F86" s="44"/>
    </row>
    <row r="87" spans="1:6" ht="141.75" x14ac:dyDescent="0.25">
      <c r="A87" s="39" t="s">
        <v>162</v>
      </c>
      <c r="B87" s="40" t="s">
        <v>269</v>
      </c>
      <c r="C87" s="41" t="s">
        <v>0</v>
      </c>
      <c r="D87" s="38">
        <v>4</v>
      </c>
      <c r="E87" s="45">
        <v>0</v>
      </c>
      <c r="F87" s="44">
        <f>ROUND(D87*E87,2)</f>
        <v>0</v>
      </c>
    </row>
    <row r="88" spans="1:6" x14ac:dyDescent="0.25">
      <c r="A88" s="39"/>
      <c r="B88" s="40"/>
      <c r="C88" s="41"/>
      <c r="D88" s="38"/>
      <c r="E88" s="42"/>
      <c r="F88" s="44"/>
    </row>
    <row r="89" spans="1:6" ht="110.25" x14ac:dyDescent="0.25">
      <c r="A89" s="39" t="s">
        <v>163</v>
      </c>
      <c r="B89" s="40" t="s">
        <v>257</v>
      </c>
      <c r="C89" s="41" t="s">
        <v>0</v>
      </c>
      <c r="D89" s="38">
        <v>1</v>
      </c>
      <c r="E89" s="45">
        <v>0</v>
      </c>
      <c r="F89" s="44">
        <f>ROUND(D89*E89,2)</f>
        <v>0</v>
      </c>
    </row>
    <row r="90" spans="1:6" x14ac:dyDescent="0.25">
      <c r="A90" s="39"/>
      <c r="B90" s="40"/>
      <c r="C90" s="41"/>
      <c r="D90" s="38"/>
      <c r="E90" s="42"/>
      <c r="F90" s="44"/>
    </row>
    <row r="91" spans="1:6" ht="110.25" x14ac:dyDescent="0.25">
      <c r="A91" s="39" t="s">
        <v>163</v>
      </c>
      <c r="B91" s="40" t="s">
        <v>258</v>
      </c>
      <c r="C91" s="41" t="s">
        <v>0</v>
      </c>
      <c r="D91" s="38">
        <v>4</v>
      </c>
      <c r="E91" s="45">
        <v>0</v>
      </c>
      <c r="F91" s="44">
        <f>ROUND(D91*E91,2)</f>
        <v>0</v>
      </c>
    </row>
    <row r="92" spans="1:6" x14ac:dyDescent="0.25">
      <c r="A92" s="39"/>
      <c r="B92" s="40"/>
      <c r="C92" s="41"/>
      <c r="D92" s="38"/>
      <c r="E92" s="42"/>
      <c r="F92" s="44"/>
    </row>
    <row r="93" spans="1:6" ht="110.25" x14ac:dyDescent="0.25">
      <c r="A93" s="39" t="s">
        <v>164</v>
      </c>
      <c r="B93" s="40" t="s">
        <v>259</v>
      </c>
      <c r="C93" s="41" t="s">
        <v>0</v>
      </c>
      <c r="D93" s="38">
        <v>1</v>
      </c>
      <c r="E93" s="45">
        <v>0</v>
      </c>
      <c r="F93" s="44">
        <f>ROUND(D93*E93,2)</f>
        <v>0</v>
      </c>
    </row>
    <row r="94" spans="1:6" x14ac:dyDescent="0.25">
      <c r="A94" s="39"/>
      <c r="B94" s="40"/>
      <c r="C94" s="41"/>
      <c r="D94" s="38"/>
      <c r="E94" s="42"/>
      <c r="F94" s="44"/>
    </row>
    <row r="95" spans="1:6" ht="94.5" customHeight="1" x14ac:dyDescent="0.25">
      <c r="A95" s="115" t="s">
        <v>165</v>
      </c>
      <c r="B95" s="106" t="s">
        <v>260</v>
      </c>
      <c r="C95" s="116" t="s">
        <v>197</v>
      </c>
      <c r="D95" s="117">
        <v>1</v>
      </c>
      <c r="E95" s="118">
        <v>0</v>
      </c>
      <c r="F95" s="135">
        <f>ROUND(D95*E95,2)</f>
        <v>0</v>
      </c>
    </row>
    <row r="96" spans="1:6" x14ac:dyDescent="0.25">
      <c r="A96" s="39"/>
      <c r="B96" s="40"/>
      <c r="C96" s="41"/>
      <c r="D96" s="38"/>
      <c r="E96" s="42"/>
      <c r="F96" s="44"/>
    </row>
    <row r="97" spans="1:42" ht="110.25" x14ac:dyDescent="0.25">
      <c r="A97" s="39" t="s">
        <v>166</v>
      </c>
      <c r="B97" s="40" t="s">
        <v>708</v>
      </c>
      <c r="C97" s="41" t="s">
        <v>197</v>
      </c>
      <c r="D97" s="38">
        <v>500</v>
      </c>
      <c r="E97" s="45">
        <v>0</v>
      </c>
      <c r="F97" s="43">
        <f>ROUND(D97*E97,2)</f>
        <v>0</v>
      </c>
    </row>
    <row r="98" spans="1:42" x14ac:dyDescent="0.25">
      <c r="A98" s="39"/>
      <c r="B98" s="40"/>
      <c r="C98" s="41"/>
      <c r="D98" s="38"/>
      <c r="E98" s="42"/>
      <c r="F98" s="44"/>
    </row>
    <row r="99" spans="1:42" ht="63" x14ac:dyDescent="0.25">
      <c r="A99" s="39" t="s">
        <v>228</v>
      </c>
      <c r="B99" s="40" t="s">
        <v>261</v>
      </c>
      <c r="C99" s="41" t="s">
        <v>0</v>
      </c>
      <c r="D99" s="38">
        <v>10</v>
      </c>
      <c r="E99" s="45">
        <v>0</v>
      </c>
      <c r="F99" s="43">
        <f>ROUND(D99*E99,2)</f>
        <v>0</v>
      </c>
    </row>
    <row r="100" spans="1:42" x14ac:dyDescent="0.25">
      <c r="A100" s="39"/>
      <c r="B100" s="40"/>
      <c r="C100" s="41"/>
      <c r="D100" s="38"/>
      <c r="E100" s="42"/>
      <c r="F100" s="44"/>
    </row>
    <row r="101" spans="1:42" ht="110.25" x14ac:dyDescent="0.25">
      <c r="A101" s="39" t="s">
        <v>167</v>
      </c>
      <c r="B101" s="40" t="s">
        <v>704</v>
      </c>
      <c r="C101" s="41" t="s">
        <v>6</v>
      </c>
      <c r="D101" s="38">
        <f>8*3</f>
        <v>24</v>
      </c>
      <c r="E101" s="45">
        <v>0</v>
      </c>
      <c r="F101" s="43">
        <f>ROUND(D101*E101,2)</f>
        <v>0</v>
      </c>
    </row>
    <row r="102" spans="1:42" x14ac:dyDescent="0.25">
      <c r="A102" s="39"/>
      <c r="B102" s="40"/>
      <c r="C102" s="41"/>
      <c r="D102" s="38"/>
      <c r="E102" s="42"/>
      <c r="F102" s="44"/>
    </row>
    <row r="103" spans="1:42" s="33" customFormat="1" ht="47.25" x14ac:dyDescent="0.25">
      <c r="A103" s="39" t="s">
        <v>168</v>
      </c>
      <c r="B103" s="40" t="s">
        <v>169</v>
      </c>
      <c r="C103" s="54" t="s">
        <v>0</v>
      </c>
      <c r="D103" s="38">
        <v>5</v>
      </c>
      <c r="E103" s="45">
        <v>0</v>
      </c>
      <c r="F103" s="43">
        <f>ROUND(D103*E103,2)</f>
        <v>0</v>
      </c>
    </row>
    <row r="104" spans="1:42" s="33" customFormat="1" x14ac:dyDescent="0.25">
      <c r="A104" s="39"/>
      <c r="B104" s="40"/>
      <c r="C104" s="41"/>
      <c r="D104" s="37"/>
      <c r="E104" s="42"/>
      <c r="F104" s="44"/>
    </row>
    <row r="105" spans="1:42" s="33" customFormat="1" ht="47.25" x14ac:dyDescent="0.25">
      <c r="A105" s="39" t="s">
        <v>229</v>
      </c>
      <c r="B105" s="40" t="s">
        <v>170</v>
      </c>
      <c r="C105" s="54" t="s">
        <v>0</v>
      </c>
      <c r="D105" s="38">
        <v>2</v>
      </c>
      <c r="E105" s="45">
        <v>0</v>
      </c>
      <c r="F105" s="43">
        <f>ROUND(D105*E105,2)</f>
        <v>0</v>
      </c>
    </row>
    <row r="106" spans="1:42" s="33" customFormat="1" x14ac:dyDescent="0.25">
      <c r="A106" s="39"/>
      <c r="B106" s="40"/>
      <c r="C106" s="54"/>
      <c r="D106" s="38"/>
      <c r="E106" s="42"/>
      <c r="F106" s="43"/>
    </row>
    <row r="107" spans="1:42" s="33" customFormat="1" ht="94.5" x14ac:dyDescent="0.25">
      <c r="A107" s="39" t="s">
        <v>238</v>
      </c>
      <c r="B107" s="40" t="s">
        <v>230</v>
      </c>
      <c r="C107" s="54" t="s">
        <v>4</v>
      </c>
      <c r="D107" s="38">
        <v>2</v>
      </c>
      <c r="E107" s="45">
        <v>0</v>
      </c>
      <c r="F107" s="43">
        <f>ROUND(D107*E107,2)</f>
        <v>0</v>
      </c>
    </row>
    <row r="108" spans="1:42" s="33" customFormat="1" ht="16.5" thickBot="1" x14ac:dyDescent="0.3">
      <c r="A108" s="39"/>
      <c r="B108" s="198"/>
      <c r="C108" s="41"/>
      <c r="D108" s="37"/>
      <c r="E108" s="42"/>
      <c r="F108" s="44"/>
    </row>
    <row r="109" spans="1:42" s="87" customFormat="1" ht="17.25" thickTop="1" thickBot="1" x14ac:dyDescent="0.3">
      <c r="A109" s="78" t="s">
        <v>132</v>
      </c>
      <c r="B109" s="46" t="s">
        <v>81</v>
      </c>
      <c r="C109" s="47"/>
      <c r="D109" s="79"/>
      <c r="E109" s="48"/>
      <c r="F109" s="49">
        <f>SUM(F78:F108)</f>
        <v>0</v>
      </c>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row>
    <row r="110" spans="1:42" ht="16.5" thickTop="1" x14ac:dyDescent="0.25">
      <c r="A110" s="88"/>
      <c r="B110" s="88"/>
      <c r="C110" s="88"/>
      <c r="D110" s="89"/>
      <c r="E110" s="88"/>
      <c r="F110" s="90"/>
    </row>
    <row r="111" spans="1:42" x14ac:dyDescent="0.25">
      <c r="A111" s="28" t="s">
        <v>133</v>
      </c>
      <c r="B111" s="91" t="s">
        <v>82</v>
      </c>
      <c r="C111" s="36"/>
      <c r="D111" s="38"/>
      <c r="E111" s="37"/>
      <c r="F111" s="38"/>
      <c r="G111" s="86"/>
    </row>
    <row r="112" spans="1:42" s="33" customFormat="1" x14ac:dyDescent="0.25">
      <c r="A112" s="39"/>
      <c r="B112" s="40"/>
      <c r="C112" s="41"/>
      <c r="D112" s="37"/>
      <c r="E112" s="42"/>
      <c r="F112" s="44"/>
    </row>
    <row r="113" spans="1:42" s="33" customFormat="1" ht="78.75" x14ac:dyDescent="0.25">
      <c r="A113" s="39" t="s">
        <v>151</v>
      </c>
      <c r="B113" s="40" t="s">
        <v>171</v>
      </c>
      <c r="C113" s="54" t="s">
        <v>2</v>
      </c>
      <c r="D113" s="38">
        <v>50</v>
      </c>
      <c r="E113" s="45">
        <v>0</v>
      </c>
      <c r="F113" s="43">
        <f t="shared" ref="F113" si="3">ROUND(D113*E113,2)</f>
        <v>0</v>
      </c>
    </row>
    <row r="114" spans="1:42" s="33" customFormat="1" x14ac:dyDescent="0.25">
      <c r="A114" s="39"/>
      <c r="B114" s="40"/>
      <c r="C114" s="54"/>
      <c r="D114" s="38"/>
      <c r="E114" s="42"/>
      <c r="F114" s="43"/>
    </row>
    <row r="115" spans="1:42" s="33" customFormat="1" ht="63" x14ac:dyDescent="0.25">
      <c r="A115" s="39" t="s">
        <v>707</v>
      </c>
      <c r="B115" s="40" t="s">
        <v>716</v>
      </c>
      <c r="C115" s="54" t="s">
        <v>0</v>
      </c>
      <c r="D115" s="38">
        <v>5</v>
      </c>
      <c r="E115" s="45">
        <v>0</v>
      </c>
      <c r="F115" s="43">
        <f>ROUND(D115*E115,2)</f>
        <v>0</v>
      </c>
    </row>
    <row r="116" spans="1:42" s="33" customFormat="1" ht="16.5" thickBot="1" x14ac:dyDescent="0.3">
      <c r="A116" s="39"/>
      <c r="B116" s="40"/>
      <c r="C116" s="54"/>
      <c r="D116" s="38"/>
      <c r="E116" s="42"/>
      <c r="F116" s="43"/>
    </row>
    <row r="117" spans="1:42" s="87" customFormat="1" ht="17.25" thickTop="1" thickBot="1" x14ac:dyDescent="0.3">
      <c r="A117" s="78" t="s">
        <v>133</v>
      </c>
      <c r="B117" s="46" t="s">
        <v>83</v>
      </c>
      <c r="C117" s="47"/>
      <c r="D117" s="79"/>
      <c r="E117" s="48"/>
      <c r="F117" s="49">
        <f>SUM(F110:F116)</f>
        <v>0</v>
      </c>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row>
    <row r="118" spans="1:42" ht="16.5" thickTop="1" x14ac:dyDescent="0.25">
      <c r="A118" s="88"/>
      <c r="B118" s="88"/>
      <c r="C118" s="88"/>
      <c r="D118" s="89"/>
      <c r="E118" s="88"/>
      <c r="F118" s="90"/>
    </row>
    <row r="119" spans="1:42" x14ac:dyDescent="0.25">
      <c r="A119" s="28" t="s">
        <v>134</v>
      </c>
      <c r="B119" s="91" t="s">
        <v>84</v>
      </c>
      <c r="C119" s="36"/>
      <c r="D119" s="38"/>
      <c r="E119" s="37"/>
      <c r="F119" s="38"/>
      <c r="G119" s="86"/>
    </row>
    <row r="120" spans="1:42" s="33" customFormat="1" x14ac:dyDescent="0.25">
      <c r="A120" s="39"/>
      <c r="B120" s="40"/>
      <c r="C120" s="41"/>
      <c r="D120" s="37"/>
      <c r="E120" s="42"/>
      <c r="F120" s="44"/>
    </row>
    <row r="121" spans="1:42" s="33" customFormat="1" ht="78.75" x14ac:dyDescent="0.25">
      <c r="A121" s="39" t="s">
        <v>145</v>
      </c>
      <c r="B121" s="40" t="s">
        <v>705</v>
      </c>
      <c r="C121" s="54" t="s">
        <v>152</v>
      </c>
      <c r="D121" s="38">
        <f>ROUNDUP(('6. Izvajanje zimske službe'!E18+'6. Izvajanje zimske službe'!E39+'6. Izvajanje zimske službe'!E113)/1000,0)</f>
        <v>21</v>
      </c>
      <c r="E121" s="45">
        <v>0</v>
      </c>
      <c r="F121" s="43">
        <f>ROUND(D121*E121,2)</f>
        <v>0</v>
      </c>
    </row>
    <row r="122" spans="1:42" s="33" customFormat="1" x14ac:dyDescent="0.25">
      <c r="A122" s="39"/>
      <c r="B122" s="40"/>
      <c r="C122" s="54"/>
      <c r="D122" s="38"/>
      <c r="E122" s="42"/>
      <c r="F122" s="43"/>
    </row>
    <row r="123" spans="1:42" s="33" customFormat="1" ht="94.5" x14ac:dyDescent="0.25">
      <c r="A123" s="39" t="s">
        <v>146</v>
      </c>
      <c r="B123" s="40" t="s">
        <v>706</v>
      </c>
      <c r="C123" s="116" t="s">
        <v>40</v>
      </c>
      <c r="D123" s="117">
        <v>8</v>
      </c>
      <c r="E123" s="118">
        <v>0</v>
      </c>
      <c r="F123" s="119">
        <f>ROUND(D123*E123,2)</f>
        <v>0</v>
      </c>
    </row>
    <row r="124" spans="1:42" s="33" customFormat="1" x14ac:dyDescent="0.25">
      <c r="A124" s="39"/>
      <c r="B124" s="40"/>
      <c r="C124" s="54"/>
      <c r="D124" s="38"/>
      <c r="E124" s="42"/>
      <c r="F124" s="43"/>
    </row>
    <row r="125" spans="1:42" s="33" customFormat="1" ht="47.25" x14ac:dyDescent="0.25">
      <c r="A125" s="39" t="s">
        <v>147</v>
      </c>
      <c r="B125" s="40" t="s">
        <v>231</v>
      </c>
      <c r="C125" s="54" t="s">
        <v>1</v>
      </c>
      <c r="D125" s="38">
        <f>ROUNDUP(('6. Izvajanje zimske službe'!E119+'6. Izvajanje zimske službe'!E160)/1000,0)</f>
        <v>12</v>
      </c>
      <c r="E125" s="45">
        <v>0</v>
      </c>
      <c r="F125" s="43">
        <f>ROUND(D125*E125,2)</f>
        <v>0</v>
      </c>
    </row>
    <row r="126" spans="1:42" s="33" customFormat="1" x14ac:dyDescent="0.25">
      <c r="A126" s="39"/>
      <c r="B126" s="40"/>
      <c r="C126" s="54"/>
      <c r="D126" s="38"/>
      <c r="E126" s="42"/>
      <c r="F126" s="43"/>
    </row>
    <row r="127" spans="1:42" s="33" customFormat="1" ht="47.25" x14ac:dyDescent="0.25">
      <c r="A127" s="39" t="s">
        <v>240</v>
      </c>
      <c r="B127" s="40" t="s">
        <v>232</v>
      </c>
      <c r="C127" s="54" t="s">
        <v>1</v>
      </c>
      <c r="D127" s="38">
        <f>ROUNDUP(('6. Izvajanje zimske službe'!E170)/1000,0)</f>
        <v>2</v>
      </c>
      <c r="E127" s="45">
        <v>0</v>
      </c>
      <c r="F127" s="43">
        <f>ROUND(D127*E127,2)</f>
        <v>0</v>
      </c>
    </row>
    <row r="128" spans="1:42" s="33" customFormat="1" x14ac:dyDescent="0.25">
      <c r="A128" s="39"/>
      <c r="B128" s="40"/>
      <c r="C128" s="41"/>
      <c r="D128" s="37"/>
      <c r="E128" s="42"/>
      <c r="F128" s="44"/>
    </row>
    <row r="129" spans="1:6" s="33" customFormat="1" ht="31.5" x14ac:dyDescent="0.25">
      <c r="A129" s="39" t="s">
        <v>241</v>
      </c>
      <c r="B129" s="40" t="s">
        <v>233</v>
      </c>
      <c r="C129" s="54"/>
      <c r="D129" s="38"/>
      <c r="E129" s="42"/>
      <c r="F129" s="43"/>
    </row>
    <row r="130" spans="1:6" s="33" customFormat="1" x14ac:dyDescent="0.25">
      <c r="A130" s="39"/>
      <c r="B130" s="108" t="s">
        <v>178</v>
      </c>
      <c r="C130" s="116" t="s">
        <v>40</v>
      </c>
      <c r="D130" s="117">
        <v>1</v>
      </c>
      <c r="E130" s="118">
        <v>0</v>
      </c>
      <c r="F130" s="119">
        <f>ROUND(D130*E130,2)</f>
        <v>0</v>
      </c>
    </row>
    <row r="131" spans="1:6" s="33" customFormat="1" ht="31.5" x14ac:dyDescent="0.25">
      <c r="A131" s="39"/>
      <c r="B131" s="108" t="s">
        <v>179</v>
      </c>
      <c r="C131" s="116" t="s">
        <v>40</v>
      </c>
      <c r="D131" s="117">
        <v>1</v>
      </c>
      <c r="E131" s="118">
        <v>0</v>
      </c>
      <c r="F131" s="119">
        <f>ROUND(D131*E131,2)</f>
        <v>0</v>
      </c>
    </row>
    <row r="132" spans="1:6" s="33" customFormat="1" x14ac:dyDescent="0.25">
      <c r="A132" s="39"/>
      <c r="B132" s="108" t="s">
        <v>720</v>
      </c>
      <c r="C132" s="116" t="s">
        <v>40</v>
      </c>
      <c r="D132" s="117">
        <v>1</v>
      </c>
      <c r="E132" s="118">
        <v>0</v>
      </c>
      <c r="F132" s="119">
        <f>ROUND(D132*E132,2)</f>
        <v>0</v>
      </c>
    </row>
    <row r="133" spans="1:6" s="33" customFormat="1" x14ac:dyDescent="0.25">
      <c r="A133" s="39"/>
      <c r="B133" s="108" t="s">
        <v>719</v>
      </c>
      <c r="C133" s="116" t="s">
        <v>40</v>
      </c>
      <c r="D133" s="117">
        <v>1</v>
      </c>
      <c r="E133" s="118">
        <v>0</v>
      </c>
      <c r="F133" s="119">
        <f>ROUND(D133*E133,2)</f>
        <v>0</v>
      </c>
    </row>
    <row r="134" spans="1:6" s="33" customFormat="1" x14ac:dyDescent="0.25">
      <c r="A134" s="39"/>
      <c r="B134" s="108" t="s">
        <v>191</v>
      </c>
      <c r="C134" s="116" t="s">
        <v>40</v>
      </c>
      <c r="D134" s="117">
        <v>1</v>
      </c>
      <c r="E134" s="118">
        <v>0</v>
      </c>
      <c r="F134" s="119">
        <f>ROUND(D134*E134,2)</f>
        <v>0</v>
      </c>
    </row>
    <row r="135" spans="1:6" s="33" customFormat="1" x14ac:dyDescent="0.25">
      <c r="A135" s="39"/>
      <c r="B135" s="108" t="s">
        <v>204</v>
      </c>
      <c r="C135" s="116" t="s">
        <v>40</v>
      </c>
      <c r="D135" s="117">
        <v>1</v>
      </c>
      <c r="E135" s="118">
        <v>0</v>
      </c>
      <c r="F135" s="119">
        <f>ROUND(D135*E135,2)</f>
        <v>0</v>
      </c>
    </row>
    <row r="136" spans="1:6" s="33" customFormat="1" x14ac:dyDescent="0.25">
      <c r="A136" s="39"/>
      <c r="B136" s="108"/>
      <c r="C136" s="116"/>
      <c r="D136" s="117"/>
      <c r="E136" s="42"/>
      <c r="F136" s="119"/>
    </row>
    <row r="137" spans="1:6" s="33" customFormat="1" ht="157.5" x14ac:dyDescent="0.25">
      <c r="A137" s="39" t="s">
        <v>242</v>
      </c>
      <c r="B137" s="40" t="s">
        <v>262</v>
      </c>
      <c r="C137" s="54" t="s">
        <v>0</v>
      </c>
      <c r="D137" s="38">
        <v>850</v>
      </c>
      <c r="E137" s="45">
        <v>0</v>
      </c>
      <c r="F137" s="43">
        <f>ROUND(D137*E137,2)</f>
        <v>0</v>
      </c>
    </row>
    <row r="138" spans="1:6" s="33" customFormat="1" x14ac:dyDescent="0.25">
      <c r="A138" s="39"/>
      <c r="B138" s="40"/>
      <c r="C138" s="41"/>
      <c r="D138" s="37"/>
      <c r="E138" s="42"/>
      <c r="F138" s="44"/>
    </row>
    <row r="139" spans="1:6" s="33" customFormat="1" ht="63" x14ac:dyDescent="0.25">
      <c r="A139" s="39" t="s">
        <v>243</v>
      </c>
      <c r="B139" s="40" t="s">
        <v>234</v>
      </c>
      <c r="C139" s="54" t="s">
        <v>1</v>
      </c>
      <c r="D139" s="38">
        <v>10</v>
      </c>
      <c r="E139" s="45">
        <v>0</v>
      </c>
      <c r="F139" s="43">
        <f t="shared" ref="F139" si="4">ROUND(D139*E139,2)</f>
        <v>0</v>
      </c>
    </row>
    <row r="140" spans="1:6" s="33" customFormat="1" x14ac:dyDescent="0.25">
      <c r="A140" s="39"/>
      <c r="B140" s="40"/>
      <c r="C140" s="41"/>
      <c r="D140" s="37"/>
      <c r="E140" s="42"/>
      <c r="F140" s="44"/>
    </row>
    <row r="141" spans="1:6" s="33" customFormat="1" ht="94.5" x14ac:dyDescent="0.25">
      <c r="A141" s="39" t="s">
        <v>244</v>
      </c>
      <c r="B141" s="40" t="s">
        <v>237</v>
      </c>
      <c r="C141" s="41" t="s">
        <v>235</v>
      </c>
      <c r="D141" s="38">
        <v>12</v>
      </c>
      <c r="E141" s="45">
        <v>0</v>
      </c>
      <c r="F141" s="43">
        <f t="shared" ref="F141" si="5">ROUND(D141*E141,2)</f>
        <v>0</v>
      </c>
    </row>
    <row r="142" spans="1:6" s="33" customFormat="1" x14ac:dyDescent="0.25">
      <c r="A142" s="39"/>
      <c r="B142" s="40"/>
      <c r="C142" s="41"/>
      <c r="D142" s="37"/>
      <c r="E142" s="42"/>
      <c r="F142" s="44"/>
    </row>
    <row r="143" spans="1:6" s="33" customFormat="1" ht="31.5" x14ac:dyDescent="0.25">
      <c r="A143" s="39" t="s">
        <v>245</v>
      </c>
      <c r="B143" s="40" t="s">
        <v>236</v>
      </c>
      <c r="C143" s="41" t="s">
        <v>235</v>
      </c>
      <c r="D143" s="38">
        <v>12</v>
      </c>
      <c r="E143" s="45">
        <v>0</v>
      </c>
      <c r="F143" s="43">
        <f t="shared" ref="F143:F145" si="6">ROUND(D143*E143,2)</f>
        <v>0</v>
      </c>
    </row>
    <row r="144" spans="1:6" s="33" customFormat="1" x14ac:dyDescent="0.25">
      <c r="A144" s="39"/>
      <c r="B144" s="40"/>
      <c r="C144" s="41"/>
      <c r="D144" s="38"/>
      <c r="E144" s="42"/>
      <c r="F144" s="43"/>
    </row>
    <row r="145" spans="1:42" s="33" customFormat="1" ht="63" x14ac:dyDescent="0.25">
      <c r="A145" s="39" t="s">
        <v>254</v>
      </c>
      <c r="B145" s="40" t="s">
        <v>263</v>
      </c>
      <c r="C145" s="41" t="s">
        <v>4</v>
      </c>
      <c r="D145" s="38">
        <v>5</v>
      </c>
      <c r="E145" s="45">
        <v>0</v>
      </c>
      <c r="F145" s="43">
        <f t="shared" si="6"/>
        <v>0</v>
      </c>
    </row>
    <row r="146" spans="1:42" s="33" customFormat="1" ht="16.5" thickBot="1" x14ac:dyDescent="0.3">
      <c r="A146" s="39"/>
      <c r="B146" s="40"/>
      <c r="C146" s="41"/>
      <c r="D146" s="37"/>
      <c r="E146" s="42"/>
      <c r="F146" s="44"/>
    </row>
    <row r="147" spans="1:42" ht="17.25" thickTop="1" thickBot="1" x14ac:dyDescent="0.3">
      <c r="A147" s="78" t="s">
        <v>135</v>
      </c>
      <c r="B147" s="46" t="s">
        <v>85</v>
      </c>
      <c r="C147" s="47"/>
      <c r="D147" s="79"/>
      <c r="E147" s="48"/>
      <c r="F147" s="49">
        <f>SUM(F118:F146)</f>
        <v>0</v>
      </c>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row>
    <row r="148" spans="1:42" ht="16.5" thickTop="1" x14ac:dyDescent="0.25">
      <c r="A148" s="88"/>
      <c r="B148" s="88"/>
      <c r="C148" s="88"/>
      <c r="D148" s="89"/>
      <c r="E148" s="88"/>
      <c r="F148" s="90"/>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row>
    <row r="149" spans="1:42" x14ac:dyDescent="0.25">
      <c r="A149" s="28" t="s">
        <v>135</v>
      </c>
      <c r="B149" s="91" t="s">
        <v>86</v>
      </c>
      <c r="C149" s="36"/>
      <c r="D149" s="38"/>
      <c r="E149" s="37"/>
      <c r="F149" s="38"/>
      <c r="G149" s="86"/>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row>
    <row r="150" spans="1:42" s="33" customFormat="1" x14ac:dyDescent="0.25">
      <c r="A150" s="39"/>
      <c r="B150" s="40"/>
      <c r="C150" s="41"/>
      <c r="D150" s="37"/>
      <c r="E150" s="42"/>
      <c r="F150" s="44"/>
    </row>
    <row r="151" spans="1:42" s="33" customFormat="1" ht="63" x14ac:dyDescent="0.25">
      <c r="A151" s="39" t="s">
        <v>141</v>
      </c>
      <c r="B151" s="40" t="s">
        <v>148</v>
      </c>
      <c r="C151" s="54" t="s">
        <v>0</v>
      </c>
      <c r="D151" s="38">
        <v>5</v>
      </c>
      <c r="E151" s="45">
        <v>0</v>
      </c>
      <c r="F151" s="43">
        <f t="shared" ref="F151" si="7">ROUND(D151*E151,2)</f>
        <v>0</v>
      </c>
    </row>
    <row r="152" spans="1:42" s="33" customFormat="1" x14ac:dyDescent="0.25">
      <c r="A152" s="39"/>
      <c r="B152" s="40"/>
      <c r="C152" s="41"/>
      <c r="D152" s="37"/>
      <c r="E152" s="42"/>
      <c r="F152" s="44"/>
    </row>
    <row r="153" spans="1:42" s="33" customFormat="1" ht="78.75" x14ac:dyDescent="0.25">
      <c r="A153" s="39" t="s">
        <v>142</v>
      </c>
      <c r="B153" s="40" t="s">
        <v>149</v>
      </c>
      <c r="C153" s="54" t="s">
        <v>0</v>
      </c>
      <c r="D153" s="38">
        <v>5</v>
      </c>
      <c r="E153" s="45">
        <v>0</v>
      </c>
      <c r="F153" s="43">
        <f t="shared" ref="F153:F157" si="8">ROUND(D153*E153,2)</f>
        <v>0</v>
      </c>
    </row>
    <row r="154" spans="1:42" s="33" customFormat="1" x14ac:dyDescent="0.25">
      <c r="A154" s="39"/>
      <c r="B154" s="40"/>
      <c r="C154" s="41"/>
      <c r="D154" s="37"/>
      <c r="E154" s="42"/>
      <c r="F154" s="44"/>
    </row>
    <row r="155" spans="1:42" s="33" customFormat="1" ht="78.75" x14ac:dyDescent="0.25">
      <c r="A155" s="39" t="s">
        <v>246</v>
      </c>
      <c r="B155" s="40" t="s">
        <v>150</v>
      </c>
      <c r="C155" s="54" t="s">
        <v>0</v>
      </c>
      <c r="D155" s="38">
        <v>10</v>
      </c>
      <c r="E155" s="45">
        <v>0</v>
      </c>
      <c r="F155" s="43">
        <f t="shared" si="8"/>
        <v>0</v>
      </c>
    </row>
    <row r="156" spans="1:42" s="33" customFormat="1" x14ac:dyDescent="0.25">
      <c r="A156" s="39"/>
      <c r="B156" s="40"/>
      <c r="C156" s="54"/>
      <c r="D156" s="38"/>
      <c r="E156" s="42"/>
      <c r="F156" s="43"/>
    </row>
    <row r="157" spans="1:42" s="33" customFormat="1" ht="63" x14ac:dyDescent="0.25">
      <c r="A157" s="39" t="s">
        <v>247</v>
      </c>
      <c r="B157" s="40" t="s">
        <v>253</v>
      </c>
      <c r="C157" s="54" t="s">
        <v>3</v>
      </c>
      <c r="D157" s="38">
        <v>0.5</v>
      </c>
      <c r="E157" s="45">
        <v>0</v>
      </c>
      <c r="F157" s="43">
        <f t="shared" si="8"/>
        <v>0</v>
      </c>
    </row>
    <row r="158" spans="1:42" s="33" customFormat="1" ht="16.5" thickBot="1" x14ac:dyDescent="0.3">
      <c r="A158" s="39"/>
      <c r="B158" s="40"/>
      <c r="C158" s="41"/>
      <c r="D158" s="37"/>
      <c r="E158" s="42"/>
      <c r="F158" s="44"/>
    </row>
    <row r="159" spans="1:42" ht="33" thickTop="1" thickBot="1" x14ac:dyDescent="0.3">
      <c r="A159" s="78" t="s">
        <v>135</v>
      </c>
      <c r="B159" s="46" t="s">
        <v>87</v>
      </c>
      <c r="C159" s="47"/>
      <c r="D159" s="79"/>
      <c r="E159" s="48"/>
      <c r="F159" s="49">
        <f>SUM(F148:F158)</f>
        <v>0</v>
      </c>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row>
    <row r="160" spans="1:42" ht="16.5" thickTop="1" x14ac:dyDescent="0.25">
      <c r="A160" s="88"/>
      <c r="B160" s="88"/>
      <c r="C160" s="88"/>
      <c r="D160" s="89"/>
      <c r="E160" s="88"/>
      <c r="F160" s="90"/>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row>
    <row r="161" spans="1:42" x14ac:dyDescent="0.25">
      <c r="A161" s="28" t="s">
        <v>248</v>
      </c>
      <c r="B161" s="35" t="s">
        <v>88</v>
      </c>
      <c r="C161" s="36"/>
      <c r="D161" s="38"/>
      <c r="E161" s="37"/>
      <c r="F161" s="38"/>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row>
    <row r="162" spans="1:42" s="33" customFormat="1" x14ac:dyDescent="0.25">
      <c r="A162" s="39"/>
      <c r="B162" s="40"/>
      <c r="C162" s="41"/>
      <c r="D162" s="37"/>
      <c r="E162" s="42"/>
      <c r="F162" s="44"/>
    </row>
    <row r="163" spans="1:42" s="33" customFormat="1" x14ac:dyDescent="0.25">
      <c r="A163" s="39" t="s">
        <v>249</v>
      </c>
      <c r="B163" s="40" t="s">
        <v>121</v>
      </c>
      <c r="C163" s="54" t="s">
        <v>5</v>
      </c>
      <c r="D163" s="38">
        <v>8</v>
      </c>
      <c r="E163" s="45">
        <v>0</v>
      </c>
      <c r="F163" s="43">
        <f t="shared" ref="F163" si="9">ROUND(D163*E163,2)</f>
        <v>0</v>
      </c>
    </row>
    <row r="164" spans="1:42" s="33" customFormat="1" x14ac:dyDescent="0.25">
      <c r="A164" s="39"/>
      <c r="B164" s="40"/>
      <c r="C164" s="54"/>
      <c r="D164" s="37"/>
      <c r="E164" s="42"/>
      <c r="F164" s="44"/>
    </row>
    <row r="165" spans="1:42" s="33" customFormat="1" ht="94.5" x14ac:dyDescent="0.25">
      <c r="A165" s="39" t="s">
        <v>250</v>
      </c>
      <c r="B165" s="40" t="s">
        <v>717</v>
      </c>
      <c r="C165" s="54" t="s">
        <v>5</v>
      </c>
      <c r="D165" s="100">
        <v>12</v>
      </c>
      <c r="E165" s="45">
        <v>0</v>
      </c>
      <c r="F165" s="43">
        <f t="shared" ref="F165" si="10">ROUND(D165*E165,2)</f>
        <v>0</v>
      </c>
    </row>
    <row r="166" spans="1:42" ht="16.5" thickBot="1" x14ac:dyDescent="0.3">
      <c r="A166" s="81"/>
      <c r="B166" s="35"/>
      <c r="C166" s="36"/>
      <c r="D166" s="38"/>
      <c r="E166" s="37"/>
      <c r="F166" s="38"/>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row>
    <row r="167" spans="1:42" ht="17.25" thickTop="1" thickBot="1" x14ac:dyDescent="0.3">
      <c r="A167" s="78" t="s">
        <v>248</v>
      </c>
      <c r="B167" s="46" t="s">
        <v>89</v>
      </c>
      <c r="C167" s="47"/>
      <c r="D167" s="79"/>
      <c r="E167" s="48"/>
      <c r="F167" s="49">
        <f>SUM(F160:F166)</f>
        <v>0</v>
      </c>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row>
    <row r="168" spans="1:42" s="92" customFormat="1" ht="14.25" thickTop="1" thickBot="1" x14ac:dyDescent="0.25">
      <c r="A168" s="93"/>
      <c r="B168" s="94"/>
      <c r="C168" s="95"/>
      <c r="D168" s="96"/>
      <c r="E168" s="96"/>
      <c r="F168" s="96"/>
    </row>
    <row r="169" spans="1:42" s="99" customFormat="1" ht="16.5" thickBot="1" x14ac:dyDescent="0.3">
      <c r="A169" s="97" t="s">
        <v>92</v>
      </c>
      <c r="B169" s="98" t="s">
        <v>143</v>
      </c>
      <c r="C169" s="50"/>
      <c r="D169" s="51"/>
      <c r="E169" s="52"/>
      <c r="F169" s="53">
        <f>F16+F24+F57+F71+F77+F109+F117+F147+F159+F167</f>
        <v>0</v>
      </c>
    </row>
  </sheetData>
  <sheetProtection algorithmName="SHA-512" hashValue="yfWQn448ivRNttv+aE7kv47Trzz/2HHqUpyPEIGwvauoDpb6KDTGFksH6yVjx9j6MgIY4sdWEcjZuz+Ehwe34Q==" saltValue="Z3VkQFAm7b6A+dwp2kIl9Q=="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F89"/>
  <sheetViews>
    <sheetView view="pageBreakPreview" topLeftCell="A73" zoomScaleNormal="100" zoomScaleSheetLayoutView="100" workbookViewId="0">
      <selection activeCell="B34" sqref="B34"/>
    </sheetView>
  </sheetViews>
  <sheetFormatPr defaultRowHeight="15.75" x14ac:dyDescent="0.25"/>
  <cols>
    <col min="1" max="1" width="6.7109375" style="109" customWidth="1"/>
    <col min="2" max="2" width="50.7109375" style="109" customWidth="1"/>
    <col min="3" max="3" width="6.7109375" style="109" customWidth="1"/>
    <col min="4" max="6" width="15.7109375" style="109" customWidth="1"/>
    <col min="7" max="16384" width="9.140625" style="109"/>
  </cols>
  <sheetData>
    <row r="1" spans="1:6" ht="39.950000000000003" customHeight="1" x14ac:dyDescent="0.25">
      <c r="A1" s="193" t="s">
        <v>16</v>
      </c>
      <c r="B1" s="194"/>
      <c r="C1" s="194"/>
      <c r="D1" s="194"/>
      <c r="E1" s="194"/>
      <c r="F1" s="195"/>
    </row>
    <row r="2" spans="1:6" x14ac:dyDescent="0.25">
      <c r="A2" s="120"/>
      <c r="B2" s="101"/>
      <c r="C2" s="121"/>
    </row>
    <row r="3" spans="1:6" ht="38.25" x14ac:dyDescent="0.25">
      <c r="A3" s="122" t="s">
        <v>13</v>
      </c>
      <c r="B3" s="102" t="s">
        <v>11</v>
      </c>
      <c r="C3" s="123" t="s">
        <v>21</v>
      </c>
      <c r="D3" s="123" t="s">
        <v>22</v>
      </c>
      <c r="E3" s="123" t="s">
        <v>23</v>
      </c>
      <c r="F3" s="123" t="s">
        <v>20</v>
      </c>
    </row>
    <row r="4" spans="1:6" x14ac:dyDescent="0.25">
      <c r="A4" s="103"/>
      <c r="B4" s="103"/>
      <c r="C4" s="103"/>
      <c r="D4" s="103"/>
      <c r="E4" s="103"/>
      <c r="F4" s="103"/>
    </row>
    <row r="5" spans="1:6" s="128" customFormat="1" x14ac:dyDescent="0.25">
      <c r="A5" s="124" t="s">
        <v>93</v>
      </c>
      <c r="B5" s="104" t="s">
        <v>53</v>
      </c>
      <c r="C5" s="125"/>
      <c r="D5" s="126"/>
      <c r="E5" s="126"/>
      <c r="F5" s="127"/>
    </row>
    <row r="6" spans="1:6" s="128" customFormat="1" x14ac:dyDescent="0.25">
      <c r="A6" s="124"/>
      <c r="B6" s="104"/>
      <c r="C6" s="125"/>
      <c r="D6" s="126"/>
      <c r="E6" s="126"/>
      <c r="F6" s="127"/>
    </row>
    <row r="7" spans="1:6" s="128" customFormat="1" x14ac:dyDescent="0.25">
      <c r="A7" s="124"/>
      <c r="B7" s="114" t="s">
        <v>205</v>
      </c>
      <c r="C7" s="125"/>
      <c r="D7" s="126"/>
      <c r="E7" s="126"/>
      <c r="F7" s="127"/>
    </row>
    <row r="8" spans="1:6" s="128" customFormat="1" ht="78.75" x14ac:dyDescent="0.25">
      <c r="A8" s="129"/>
      <c r="B8" s="148" t="s">
        <v>718</v>
      </c>
      <c r="C8" s="125"/>
      <c r="D8" s="126"/>
      <c r="E8" s="126"/>
      <c r="F8" s="127"/>
    </row>
    <row r="9" spans="1:6" s="128" customFormat="1" ht="94.5" x14ac:dyDescent="0.25">
      <c r="A9" s="129"/>
      <c r="B9" s="148" t="s">
        <v>251</v>
      </c>
      <c r="C9" s="125"/>
      <c r="D9" s="126"/>
      <c r="E9" s="126"/>
      <c r="F9" s="127"/>
    </row>
    <row r="10" spans="1:6" s="128" customFormat="1" ht="47.25" x14ac:dyDescent="0.25">
      <c r="A10" s="129"/>
      <c r="B10" s="148" t="s">
        <v>252</v>
      </c>
      <c r="C10" s="125"/>
      <c r="D10" s="126"/>
      <c r="E10" s="126"/>
      <c r="F10" s="127"/>
    </row>
    <row r="11" spans="1:6" s="128" customFormat="1" x14ac:dyDescent="0.25">
      <c r="A11" s="129"/>
      <c r="B11" s="148"/>
      <c r="C11" s="125"/>
      <c r="D11" s="126"/>
      <c r="E11" s="126"/>
      <c r="F11" s="127"/>
    </row>
    <row r="12" spans="1:6" s="128" customFormat="1" x14ac:dyDescent="0.25">
      <c r="A12" s="129" t="s">
        <v>24</v>
      </c>
      <c r="B12" s="105" t="s">
        <v>25</v>
      </c>
      <c r="C12" s="130"/>
      <c r="D12" s="131"/>
      <c r="E12" s="131"/>
      <c r="F12" s="117"/>
    </row>
    <row r="13" spans="1:6" s="128" customFormat="1" x14ac:dyDescent="0.25">
      <c r="A13" s="129"/>
      <c r="B13" s="105"/>
      <c r="C13" s="130"/>
      <c r="D13" s="131"/>
      <c r="E13" s="131"/>
      <c r="F13" s="117"/>
    </row>
    <row r="14" spans="1:6" s="128" customFormat="1" ht="47.25" x14ac:dyDescent="0.25">
      <c r="A14" s="115" t="s">
        <v>36</v>
      </c>
      <c r="B14" s="106" t="s">
        <v>43</v>
      </c>
      <c r="C14" s="116" t="s">
        <v>40</v>
      </c>
      <c r="D14" s="131">
        <v>1</v>
      </c>
      <c r="E14" s="118">
        <v>0</v>
      </c>
      <c r="F14" s="119">
        <f>ROUND(D14*E14,2)</f>
        <v>0</v>
      </c>
    </row>
    <row r="15" spans="1:6" s="128" customFormat="1" x14ac:dyDescent="0.25">
      <c r="A15" s="115"/>
      <c r="B15" s="106"/>
      <c r="C15" s="116"/>
      <c r="D15" s="131"/>
      <c r="E15" s="134"/>
      <c r="F15" s="135"/>
    </row>
    <row r="16" spans="1:6" s="128" customFormat="1" ht="157.5" x14ac:dyDescent="0.25">
      <c r="A16" s="115" t="s">
        <v>37</v>
      </c>
      <c r="B16" s="106" t="s">
        <v>44</v>
      </c>
      <c r="C16" s="116" t="s">
        <v>40</v>
      </c>
      <c r="D16" s="117">
        <v>1</v>
      </c>
      <c r="E16" s="118">
        <v>0</v>
      </c>
      <c r="F16" s="119">
        <f>ROUND(D16*E16,2)</f>
        <v>0</v>
      </c>
    </row>
    <row r="17" spans="1:6" s="128" customFormat="1" x14ac:dyDescent="0.25">
      <c r="A17" s="115"/>
      <c r="B17" s="106"/>
      <c r="C17" s="116"/>
      <c r="D17" s="117"/>
      <c r="E17" s="134"/>
      <c r="F17" s="119"/>
    </row>
    <row r="18" spans="1:6" s="128" customFormat="1" x14ac:dyDescent="0.25">
      <c r="A18" s="115" t="s">
        <v>140</v>
      </c>
      <c r="B18" s="106" t="s">
        <v>45</v>
      </c>
      <c r="C18" s="116" t="s">
        <v>197</v>
      </c>
      <c r="D18" s="117">
        <v>20</v>
      </c>
      <c r="E18" s="118">
        <v>0</v>
      </c>
      <c r="F18" s="119">
        <f>ROUND(D18*E18,2)</f>
        <v>0</v>
      </c>
    </row>
    <row r="19" spans="1:6" s="128" customFormat="1" x14ac:dyDescent="0.25">
      <c r="A19" s="115"/>
      <c r="B19" s="106"/>
      <c r="C19" s="116"/>
      <c r="D19" s="117"/>
      <c r="E19" s="134"/>
      <c r="F19" s="135"/>
    </row>
    <row r="20" spans="1:6" s="128" customFormat="1" x14ac:dyDescent="0.25">
      <c r="A20" s="115" t="s">
        <v>38</v>
      </c>
      <c r="B20" s="106" t="s">
        <v>46</v>
      </c>
      <c r="C20" s="116" t="s">
        <v>40</v>
      </c>
      <c r="D20" s="117">
        <v>1</v>
      </c>
      <c r="E20" s="118">
        <v>0</v>
      </c>
      <c r="F20" s="119">
        <f>ROUND(D20*E20,2)</f>
        <v>0</v>
      </c>
    </row>
    <row r="21" spans="1:6" s="128" customFormat="1" x14ac:dyDescent="0.25">
      <c r="A21" s="115"/>
      <c r="B21" s="106"/>
      <c r="C21" s="116"/>
      <c r="D21" s="117"/>
      <c r="E21" s="134"/>
      <c r="F21" s="119"/>
    </row>
    <row r="22" spans="1:6" s="128" customFormat="1" x14ac:dyDescent="0.25">
      <c r="A22" s="115" t="s">
        <v>39</v>
      </c>
      <c r="B22" s="106" t="s">
        <v>47</v>
      </c>
      <c r="C22" s="116" t="s">
        <v>197</v>
      </c>
      <c r="D22" s="117">
        <v>20</v>
      </c>
      <c r="E22" s="118">
        <v>0</v>
      </c>
      <c r="F22" s="119">
        <f>ROUND(D22*E22,2)</f>
        <v>0</v>
      </c>
    </row>
    <row r="23" spans="1:6" s="128" customFormat="1" x14ac:dyDescent="0.25">
      <c r="A23" s="115"/>
      <c r="B23" s="106"/>
      <c r="C23" s="116"/>
      <c r="D23" s="117"/>
      <c r="E23" s="134"/>
      <c r="F23" s="119"/>
    </row>
    <row r="24" spans="1:6" s="128" customFormat="1" ht="47.25" x14ac:dyDescent="0.25">
      <c r="A24" s="115" t="s">
        <v>270</v>
      </c>
      <c r="B24" s="106" t="s">
        <v>272</v>
      </c>
      <c r="C24" s="116" t="s">
        <v>271</v>
      </c>
      <c r="D24" s="117">
        <v>50</v>
      </c>
      <c r="E24" s="118">
        <v>0</v>
      </c>
      <c r="F24" s="119">
        <f>ROUND(D24*E24,2)</f>
        <v>0</v>
      </c>
    </row>
    <row r="25" spans="1:6" s="128" customFormat="1" ht="16.5" thickBot="1" x14ac:dyDescent="0.3">
      <c r="A25" s="115"/>
      <c r="B25" s="106"/>
      <c r="C25" s="116"/>
      <c r="D25" s="131"/>
      <c r="E25" s="134"/>
      <c r="F25" s="135"/>
    </row>
    <row r="26" spans="1:6" s="128" customFormat="1" ht="17.25" thickTop="1" thickBot="1" x14ac:dyDescent="0.3">
      <c r="A26" s="136" t="s">
        <v>24</v>
      </c>
      <c r="B26" s="107" t="s">
        <v>26</v>
      </c>
      <c r="C26" s="137"/>
      <c r="D26" s="138"/>
      <c r="E26" s="139"/>
      <c r="F26" s="140">
        <f>SUM(F12:F25)</f>
        <v>0</v>
      </c>
    </row>
    <row r="27" spans="1:6" s="128" customFormat="1" ht="16.5" thickTop="1" x14ac:dyDescent="0.25">
      <c r="A27" s="115"/>
      <c r="B27" s="106"/>
      <c r="C27" s="116"/>
      <c r="D27" s="131"/>
      <c r="E27" s="134"/>
      <c r="F27" s="135"/>
    </row>
    <row r="28" spans="1:6" s="128" customFormat="1" x14ac:dyDescent="0.25">
      <c r="A28" s="124" t="s">
        <v>28</v>
      </c>
      <c r="B28" s="105" t="s">
        <v>30</v>
      </c>
      <c r="C28" s="130"/>
      <c r="D28" s="131"/>
      <c r="E28" s="131"/>
      <c r="F28" s="117"/>
    </row>
    <row r="29" spans="1:6" s="128" customFormat="1" x14ac:dyDescent="0.25">
      <c r="A29" s="115"/>
      <c r="B29" s="106"/>
      <c r="C29" s="116"/>
      <c r="D29" s="131"/>
      <c r="E29" s="134"/>
      <c r="F29" s="135"/>
    </row>
    <row r="30" spans="1:6" s="128" customFormat="1" ht="94.5" x14ac:dyDescent="0.25">
      <c r="A30" s="115" t="s">
        <v>48</v>
      </c>
      <c r="B30" s="106" t="s">
        <v>173</v>
      </c>
      <c r="C30" s="116" t="s">
        <v>1</v>
      </c>
      <c r="D30" s="117">
        <f>ROUNDUP(20*('6. Izvajanje zimske službe'!E18+'6. Izvajanje zimske službe'!E39+'6. Izvajanje zimske službe'!E113)/1000,0)</f>
        <v>412</v>
      </c>
      <c r="E30" s="118">
        <v>0</v>
      </c>
      <c r="F30" s="119">
        <f>ROUND(D30*E30,2)</f>
        <v>0</v>
      </c>
    </row>
    <row r="31" spans="1:6" s="128" customFormat="1" x14ac:dyDescent="0.25">
      <c r="A31" s="115"/>
      <c r="B31" s="106"/>
      <c r="C31" s="116"/>
      <c r="D31" s="131"/>
      <c r="E31" s="134"/>
      <c r="F31" s="135"/>
    </row>
    <row r="32" spans="1:6" s="128" customFormat="1" ht="110.25" x14ac:dyDescent="0.25">
      <c r="A32" s="115" t="s">
        <v>50</v>
      </c>
      <c r="B32" s="106" t="s">
        <v>177</v>
      </c>
      <c r="C32" s="116" t="s">
        <v>40</v>
      </c>
      <c r="D32" s="117">
        <f>20*8</f>
        <v>160</v>
      </c>
      <c r="E32" s="118">
        <v>0</v>
      </c>
      <c r="F32" s="119">
        <f>ROUND(D32*E32,2)</f>
        <v>0</v>
      </c>
    </row>
    <row r="33" spans="1:6" s="128" customFormat="1" x14ac:dyDescent="0.25">
      <c r="A33" s="115"/>
      <c r="B33" s="106"/>
      <c r="C33" s="116"/>
      <c r="D33" s="131"/>
      <c r="E33" s="134"/>
      <c r="F33" s="135"/>
    </row>
    <row r="34" spans="1:6" s="128" customFormat="1" ht="63" x14ac:dyDescent="0.25">
      <c r="A34" s="115" t="s">
        <v>51</v>
      </c>
      <c r="B34" s="106" t="s">
        <v>181</v>
      </c>
      <c r="C34" s="116" t="s">
        <v>1</v>
      </c>
      <c r="D34" s="117">
        <f>ROUNDUP(22*('6. Izvajanje zimske službe'!E119+'6. Izvajanje zimske službe'!E160)/1000,0)</f>
        <v>258</v>
      </c>
      <c r="E34" s="118">
        <v>0</v>
      </c>
      <c r="F34" s="119">
        <f>ROUND(D34*E34,2)</f>
        <v>0</v>
      </c>
    </row>
    <row r="35" spans="1:6" s="128" customFormat="1" x14ac:dyDescent="0.25">
      <c r="A35" s="115"/>
      <c r="B35" s="106"/>
      <c r="C35" s="116"/>
      <c r="D35" s="131"/>
      <c r="E35" s="134"/>
      <c r="F35" s="135"/>
    </row>
    <row r="36" spans="1:6" s="128" customFormat="1" ht="63" x14ac:dyDescent="0.25">
      <c r="A36" s="115" t="s">
        <v>52</v>
      </c>
      <c r="B36" s="106" t="s">
        <v>180</v>
      </c>
      <c r="C36" s="116" t="s">
        <v>1</v>
      </c>
      <c r="D36" s="117">
        <f>ROUNDUP(22*('6. Izvajanje zimske službe'!E170)/1000,0)</f>
        <v>27</v>
      </c>
      <c r="E36" s="118">
        <v>0</v>
      </c>
      <c r="F36" s="119">
        <f>ROUND(D36*E36,2)</f>
        <v>0</v>
      </c>
    </row>
    <row r="37" spans="1:6" s="128" customFormat="1" x14ac:dyDescent="0.25">
      <c r="A37" s="115"/>
      <c r="B37" s="106"/>
      <c r="C37" s="116"/>
      <c r="D37" s="131"/>
      <c r="E37" s="134"/>
      <c r="F37" s="135"/>
    </row>
    <row r="38" spans="1:6" s="128" customFormat="1" ht="47.25" x14ac:dyDescent="0.25">
      <c r="A38" s="115" t="s">
        <v>175</v>
      </c>
      <c r="B38" s="106" t="s">
        <v>174</v>
      </c>
      <c r="C38" s="116" t="s">
        <v>1</v>
      </c>
      <c r="D38" s="117">
        <f>ROUNDUP(20*('6. Izvajanje zimske službe'!E125)/1000,0)</f>
        <v>6</v>
      </c>
      <c r="E38" s="118">
        <v>0</v>
      </c>
      <c r="F38" s="119">
        <f>ROUND(D38*E38,2)</f>
        <v>0</v>
      </c>
    </row>
    <row r="39" spans="1:6" s="128" customFormat="1" x14ac:dyDescent="0.25">
      <c r="A39" s="115"/>
      <c r="B39" s="106"/>
      <c r="C39" s="116"/>
      <c r="D39" s="131"/>
      <c r="E39" s="134"/>
      <c r="F39" s="135"/>
    </row>
    <row r="40" spans="1:6" s="128" customFormat="1" ht="78.75" x14ac:dyDescent="0.25">
      <c r="A40" s="115" t="s">
        <v>176</v>
      </c>
      <c r="B40" s="106" t="s">
        <v>182</v>
      </c>
      <c r="C40" s="116"/>
      <c r="D40" s="117"/>
      <c r="E40" s="134"/>
      <c r="F40" s="119"/>
    </row>
    <row r="41" spans="1:6" s="128" customFormat="1" x14ac:dyDescent="0.25">
      <c r="A41" s="115"/>
      <c r="B41" s="108" t="s">
        <v>178</v>
      </c>
      <c r="C41" s="116" t="s">
        <v>40</v>
      </c>
      <c r="D41" s="117">
        <f>20*1</f>
        <v>20</v>
      </c>
      <c r="E41" s="118">
        <v>0</v>
      </c>
      <c r="F41" s="119">
        <f>ROUND(D41*E41,2)</f>
        <v>0</v>
      </c>
    </row>
    <row r="42" spans="1:6" s="128" customFormat="1" ht="31.5" x14ac:dyDescent="0.25">
      <c r="A42" s="115"/>
      <c r="B42" s="108" t="s">
        <v>179</v>
      </c>
      <c r="C42" s="116" t="s">
        <v>40</v>
      </c>
      <c r="D42" s="117">
        <f>20*1</f>
        <v>20</v>
      </c>
      <c r="E42" s="118">
        <v>0</v>
      </c>
      <c r="F42" s="119">
        <f>ROUND(D42*E42,2)</f>
        <v>0</v>
      </c>
    </row>
    <row r="43" spans="1:6" s="128" customFormat="1" x14ac:dyDescent="0.25">
      <c r="A43" s="115"/>
      <c r="B43" s="108" t="s">
        <v>720</v>
      </c>
      <c r="C43" s="116" t="s">
        <v>40</v>
      </c>
      <c r="D43" s="117">
        <f>20*1</f>
        <v>20</v>
      </c>
      <c r="E43" s="118">
        <v>0</v>
      </c>
      <c r="F43" s="119">
        <f>ROUND(D43*E43,2)</f>
        <v>0</v>
      </c>
    </row>
    <row r="44" spans="1:6" s="128" customFormat="1" x14ac:dyDescent="0.25">
      <c r="A44" s="115"/>
      <c r="B44" s="108" t="s">
        <v>719</v>
      </c>
      <c r="C44" s="116" t="s">
        <v>40</v>
      </c>
      <c r="D44" s="117">
        <f t="shared" ref="D44:D46" si="0">20*1</f>
        <v>20</v>
      </c>
      <c r="E44" s="118">
        <v>0</v>
      </c>
      <c r="F44" s="119">
        <f>ROUND(D44*E44,2)</f>
        <v>0</v>
      </c>
    </row>
    <row r="45" spans="1:6" s="128" customFormat="1" x14ac:dyDescent="0.25">
      <c r="A45" s="115"/>
      <c r="B45" s="108" t="s">
        <v>191</v>
      </c>
      <c r="C45" s="116" t="s">
        <v>40</v>
      </c>
      <c r="D45" s="117">
        <f t="shared" si="0"/>
        <v>20</v>
      </c>
      <c r="E45" s="118">
        <v>0</v>
      </c>
      <c r="F45" s="119">
        <f>ROUND(D45*E45,2)</f>
        <v>0</v>
      </c>
    </row>
    <row r="46" spans="1:6" s="128" customFormat="1" x14ac:dyDescent="0.25">
      <c r="A46" s="115"/>
      <c r="B46" s="108" t="s">
        <v>204</v>
      </c>
      <c r="C46" s="116" t="s">
        <v>40</v>
      </c>
      <c r="D46" s="117">
        <f t="shared" si="0"/>
        <v>20</v>
      </c>
      <c r="E46" s="118">
        <v>0</v>
      </c>
      <c r="F46" s="119">
        <f>ROUND(D46*E46,2)</f>
        <v>0</v>
      </c>
    </row>
    <row r="47" spans="1:6" s="128" customFormat="1" ht="16.5" thickBot="1" x14ac:dyDescent="0.3">
      <c r="A47" s="115"/>
      <c r="B47" s="108"/>
      <c r="C47" s="116"/>
      <c r="D47" s="131"/>
      <c r="E47" s="134"/>
      <c r="F47" s="135"/>
    </row>
    <row r="48" spans="1:6" s="128" customFormat="1" ht="17.25" thickTop="1" thickBot="1" x14ac:dyDescent="0.3">
      <c r="A48" s="136" t="s">
        <v>28</v>
      </c>
      <c r="B48" s="107" t="s">
        <v>32</v>
      </c>
      <c r="C48" s="137"/>
      <c r="D48" s="138"/>
      <c r="E48" s="139"/>
      <c r="F48" s="140">
        <f>SUM(F27:F47)</f>
        <v>0</v>
      </c>
    </row>
    <row r="49" spans="1:6" s="128" customFormat="1" ht="16.5" thickTop="1" x14ac:dyDescent="0.25">
      <c r="A49" s="115"/>
      <c r="B49" s="106"/>
      <c r="C49" s="116"/>
      <c r="D49" s="131"/>
      <c r="E49" s="134"/>
      <c r="F49" s="135"/>
    </row>
    <row r="50" spans="1:6" s="128" customFormat="1" x14ac:dyDescent="0.25">
      <c r="A50" s="124" t="s">
        <v>31</v>
      </c>
      <c r="B50" s="105" t="s">
        <v>27</v>
      </c>
      <c r="C50" s="130"/>
      <c r="D50" s="131"/>
      <c r="E50" s="131"/>
      <c r="F50" s="117"/>
    </row>
    <row r="51" spans="1:6" s="128" customFormat="1" x14ac:dyDescent="0.25">
      <c r="A51" s="115"/>
      <c r="B51" s="106"/>
      <c r="C51" s="116"/>
      <c r="D51" s="131"/>
      <c r="E51" s="134"/>
      <c r="F51" s="135"/>
    </row>
    <row r="52" spans="1:6" s="128" customFormat="1" ht="110.25" x14ac:dyDescent="0.25">
      <c r="A52" s="115" t="s">
        <v>137</v>
      </c>
      <c r="B52" s="106" t="s">
        <v>186</v>
      </c>
      <c r="C52" s="116" t="s">
        <v>1</v>
      </c>
      <c r="D52" s="117">
        <f>ROUNDUP(2*('6. Izvajanje zimske službe'!E18+'6. Izvajanje zimske službe'!E39+'6. Izvajanje zimske službe'!E113)/1000,0)</f>
        <v>42</v>
      </c>
      <c r="E52" s="118">
        <v>0</v>
      </c>
      <c r="F52" s="119">
        <f>ROUND(D52*E52,2)</f>
        <v>0</v>
      </c>
    </row>
    <row r="53" spans="1:6" s="128" customFormat="1" x14ac:dyDescent="0.25">
      <c r="A53" s="115"/>
      <c r="B53" s="106"/>
      <c r="C53" s="116"/>
      <c r="D53" s="131"/>
      <c r="E53" s="134"/>
      <c r="F53" s="135"/>
    </row>
    <row r="54" spans="1:6" s="128" customFormat="1" ht="126" x14ac:dyDescent="0.25">
      <c r="A54" s="115" t="s">
        <v>138</v>
      </c>
      <c r="B54" s="106" t="s">
        <v>198</v>
      </c>
      <c r="C54" s="116" t="s">
        <v>40</v>
      </c>
      <c r="D54" s="117">
        <f>2*8</f>
        <v>16</v>
      </c>
      <c r="E54" s="118">
        <v>0</v>
      </c>
      <c r="F54" s="119">
        <f>ROUND(D54*E54,2)</f>
        <v>0</v>
      </c>
    </row>
    <row r="55" spans="1:6" s="128" customFormat="1" x14ac:dyDescent="0.25">
      <c r="A55" s="115"/>
      <c r="B55" s="106"/>
      <c r="C55" s="116"/>
      <c r="D55" s="131"/>
      <c r="E55" s="134"/>
      <c r="F55" s="135"/>
    </row>
    <row r="56" spans="1:6" s="128" customFormat="1" x14ac:dyDescent="0.25">
      <c r="A56" s="115" t="s">
        <v>49</v>
      </c>
      <c r="B56" s="106" t="s">
        <v>183</v>
      </c>
      <c r="C56" s="116" t="s">
        <v>1</v>
      </c>
      <c r="D56" s="117">
        <f>ROUNDUP(2*('6. Izvajanje zimske službe'!E119+'6. Izvajanje zimske službe'!E160)/1000,0)</f>
        <v>24</v>
      </c>
      <c r="E56" s="118">
        <v>0</v>
      </c>
      <c r="F56" s="119">
        <f>ROUND(D56*E56,2)</f>
        <v>0</v>
      </c>
    </row>
    <row r="57" spans="1:6" s="128" customFormat="1" x14ac:dyDescent="0.25">
      <c r="A57" s="115"/>
      <c r="B57" s="106"/>
      <c r="C57" s="116"/>
      <c r="D57" s="131"/>
      <c r="E57" s="134"/>
      <c r="F57" s="135"/>
    </row>
    <row r="58" spans="1:6" s="128" customFormat="1" x14ac:dyDescent="0.25">
      <c r="A58" s="115" t="s">
        <v>185</v>
      </c>
      <c r="B58" s="106" t="s">
        <v>184</v>
      </c>
      <c r="C58" s="116" t="s">
        <v>1</v>
      </c>
      <c r="D58" s="117">
        <f>ROUNDUP(2*('6. Izvajanje zimske službe'!E170)/1000,0)</f>
        <v>3</v>
      </c>
      <c r="E58" s="118">
        <v>0</v>
      </c>
      <c r="F58" s="119">
        <f>ROUND(D58*E58,2)</f>
        <v>0</v>
      </c>
    </row>
    <row r="59" spans="1:6" s="128" customFormat="1" x14ac:dyDescent="0.25">
      <c r="A59" s="115"/>
      <c r="B59" s="106"/>
      <c r="C59" s="116"/>
      <c r="D59" s="131"/>
      <c r="E59" s="134"/>
      <c r="F59" s="135"/>
    </row>
    <row r="60" spans="1:6" s="128" customFormat="1" ht="63" x14ac:dyDescent="0.25">
      <c r="A60" s="115" t="s">
        <v>188</v>
      </c>
      <c r="B60" s="106" t="s">
        <v>187</v>
      </c>
      <c r="C60" s="116" t="s">
        <v>1</v>
      </c>
      <c r="D60" s="117">
        <f>ROUNDUP(2*('6. Izvajanje zimske službe'!E125)/1000,0)</f>
        <v>1</v>
      </c>
      <c r="E60" s="118">
        <v>0</v>
      </c>
      <c r="F60" s="119">
        <f>ROUND(D60*E60,2)</f>
        <v>0</v>
      </c>
    </row>
    <row r="61" spans="1:6" s="128" customFormat="1" x14ac:dyDescent="0.25">
      <c r="A61" s="115"/>
      <c r="B61" s="106"/>
      <c r="C61" s="116"/>
      <c r="D61" s="131"/>
      <c r="E61" s="134"/>
      <c r="F61" s="135"/>
    </row>
    <row r="62" spans="1:6" s="128" customFormat="1" ht="78.75" x14ac:dyDescent="0.25">
      <c r="A62" s="115" t="s">
        <v>189</v>
      </c>
      <c r="B62" s="106" t="s">
        <v>192</v>
      </c>
      <c r="C62" s="116"/>
      <c r="D62" s="117"/>
      <c r="E62" s="134"/>
      <c r="F62" s="119"/>
    </row>
    <row r="63" spans="1:6" s="128" customFormat="1" x14ac:dyDescent="0.25">
      <c r="A63" s="115"/>
      <c r="B63" s="108" t="s">
        <v>178</v>
      </c>
      <c r="C63" s="116" t="s">
        <v>40</v>
      </c>
      <c r="D63" s="117">
        <f>2*1</f>
        <v>2</v>
      </c>
      <c r="E63" s="118">
        <v>0</v>
      </c>
      <c r="F63" s="119">
        <f t="shared" ref="F63:F68" si="1">ROUND(D63*E63,2)</f>
        <v>0</v>
      </c>
    </row>
    <row r="64" spans="1:6" s="128" customFormat="1" ht="31.5" x14ac:dyDescent="0.25">
      <c r="A64" s="115"/>
      <c r="B64" s="108" t="s">
        <v>179</v>
      </c>
      <c r="C64" s="116" t="s">
        <v>40</v>
      </c>
      <c r="D64" s="117">
        <f t="shared" ref="D64:D68" si="2">2*1</f>
        <v>2</v>
      </c>
      <c r="E64" s="118">
        <v>0</v>
      </c>
      <c r="F64" s="119">
        <f t="shared" si="1"/>
        <v>0</v>
      </c>
    </row>
    <row r="65" spans="1:6" s="128" customFormat="1" x14ac:dyDescent="0.25">
      <c r="A65" s="115"/>
      <c r="B65" s="108" t="s">
        <v>720</v>
      </c>
      <c r="C65" s="116" t="s">
        <v>40</v>
      </c>
      <c r="D65" s="117">
        <f t="shared" si="2"/>
        <v>2</v>
      </c>
      <c r="E65" s="118">
        <v>0</v>
      </c>
      <c r="F65" s="119">
        <f t="shared" si="1"/>
        <v>0</v>
      </c>
    </row>
    <row r="66" spans="1:6" s="128" customFormat="1" x14ac:dyDescent="0.25">
      <c r="A66" s="115"/>
      <c r="B66" s="108" t="s">
        <v>719</v>
      </c>
      <c r="C66" s="116" t="s">
        <v>40</v>
      </c>
      <c r="D66" s="117">
        <f t="shared" si="2"/>
        <v>2</v>
      </c>
      <c r="E66" s="118">
        <v>0</v>
      </c>
      <c r="F66" s="119">
        <f t="shared" si="1"/>
        <v>0</v>
      </c>
    </row>
    <row r="67" spans="1:6" s="128" customFormat="1" x14ac:dyDescent="0.25">
      <c r="A67" s="115"/>
      <c r="B67" s="108" t="s">
        <v>191</v>
      </c>
      <c r="C67" s="116" t="s">
        <v>40</v>
      </c>
      <c r="D67" s="117">
        <f t="shared" si="2"/>
        <v>2</v>
      </c>
      <c r="E67" s="118">
        <v>0</v>
      </c>
      <c r="F67" s="119">
        <f t="shared" si="1"/>
        <v>0</v>
      </c>
    </row>
    <row r="68" spans="1:6" s="128" customFormat="1" x14ac:dyDescent="0.25">
      <c r="A68" s="115"/>
      <c r="B68" s="108" t="s">
        <v>204</v>
      </c>
      <c r="C68" s="116" t="s">
        <v>40</v>
      </c>
      <c r="D68" s="117">
        <f t="shared" si="2"/>
        <v>2</v>
      </c>
      <c r="E68" s="118">
        <v>0</v>
      </c>
      <c r="F68" s="119">
        <f t="shared" si="1"/>
        <v>0</v>
      </c>
    </row>
    <row r="69" spans="1:6" s="128" customFormat="1" x14ac:dyDescent="0.25">
      <c r="A69" s="115"/>
      <c r="B69" s="108"/>
      <c r="C69" s="116"/>
      <c r="D69" s="117"/>
      <c r="E69" s="134"/>
      <c r="F69" s="119"/>
    </row>
    <row r="70" spans="1:6" s="128" customFormat="1" ht="94.5" x14ac:dyDescent="0.25">
      <c r="A70" s="115" t="s">
        <v>190</v>
      </c>
      <c r="B70" s="106" t="s">
        <v>193</v>
      </c>
      <c r="C70" s="116"/>
      <c r="D70" s="117"/>
      <c r="E70" s="134"/>
      <c r="F70" s="119"/>
    </row>
    <row r="71" spans="1:6" s="128" customFormat="1" ht="31.5" x14ac:dyDescent="0.25">
      <c r="A71" s="115"/>
      <c r="B71" s="108" t="s">
        <v>199</v>
      </c>
      <c r="C71" s="116" t="s">
        <v>139</v>
      </c>
      <c r="D71" s="117">
        <f>2*40</f>
        <v>80</v>
      </c>
      <c r="E71" s="118">
        <v>0</v>
      </c>
      <c r="F71" s="119">
        <f>ROUND(D71*E71,2)</f>
        <v>0</v>
      </c>
    </row>
    <row r="72" spans="1:6" s="128" customFormat="1" ht="31.5" x14ac:dyDescent="0.25">
      <c r="A72" s="115"/>
      <c r="B72" s="108" t="s">
        <v>200</v>
      </c>
      <c r="C72" s="116" t="s">
        <v>139</v>
      </c>
      <c r="D72" s="117">
        <f>2*49</f>
        <v>98</v>
      </c>
      <c r="E72" s="118">
        <v>0</v>
      </c>
      <c r="F72" s="119">
        <f>ROUND(D72*E72,2)</f>
        <v>0</v>
      </c>
    </row>
    <row r="73" spans="1:6" s="128" customFormat="1" ht="31.5" x14ac:dyDescent="0.25">
      <c r="A73" s="115"/>
      <c r="B73" s="108" t="s">
        <v>201</v>
      </c>
      <c r="C73" s="116" t="s">
        <v>139</v>
      </c>
      <c r="D73" s="117">
        <f>2*57</f>
        <v>114</v>
      </c>
      <c r="E73" s="118">
        <v>0</v>
      </c>
      <c r="F73" s="119">
        <f>ROUND(D73*E73,2)</f>
        <v>0</v>
      </c>
    </row>
    <row r="74" spans="1:6" s="128" customFormat="1" ht="31.5" x14ac:dyDescent="0.25">
      <c r="A74" s="115"/>
      <c r="B74" s="108" t="s">
        <v>202</v>
      </c>
      <c r="C74" s="116" t="s">
        <v>139</v>
      </c>
      <c r="D74" s="117">
        <f>2*16</f>
        <v>32</v>
      </c>
      <c r="E74" s="118">
        <v>0</v>
      </c>
      <c r="F74" s="119">
        <f>ROUND(D74*E74,2)</f>
        <v>0</v>
      </c>
    </row>
    <row r="75" spans="1:6" s="128" customFormat="1" ht="31.5" x14ac:dyDescent="0.25">
      <c r="A75" s="115"/>
      <c r="B75" s="108" t="s">
        <v>203</v>
      </c>
      <c r="C75" s="116" t="s">
        <v>139</v>
      </c>
      <c r="D75" s="117">
        <f>2*(12+14)</f>
        <v>52</v>
      </c>
      <c r="E75" s="118">
        <v>0</v>
      </c>
      <c r="F75" s="119">
        <f>ROUND(D75*E75,2)</f>
        <v>0</v>
      </c>
    </row>
    <row r="76" spans="1:6" s="128" customFormat="1" x14ac:dyDescent="0.25">
      <c r="A76" s="115"/>
      <c r="B76" s="106"/>
      <c r="C76" s="116"/>
      <c r="D76" s="131"/>
      <c r="E76" s="134"/>
      <c r="F76" s="135"/>
    </row>
    <row r="77" spans="1:6" s="128" customFormat="1" x14ac:dyDescent="0.25">
      <c r="A77" s="115" t="s">
        <v>239</v>
      </c>
      <c r="B77" s="106" t="s">
        <v>136</v>
      </c>
      <c r="C77" s="116" t="s">
        <v>4</v>
      </c>
      <c r="D77" s="117">
        <f>2*40</f>
        <v>80</v>
      </c>
      <c r="E77" s="118">
        <v>0</v>
      </c>
      <c r="F77" s="119">
        <f>ROUND(D77*E77,2)</f>
        <v>0</v>
      </c>
    </row>
    <row r="78" spans="1:6" s="128" customFormat="1" ht="16.5" thickBot="1" x14ac:dyDescent="0.3">
      <c r="A78" s="115"/>
      <c r="B78" s="106"/>
      <c r="C78" s="116"/>
      <c r="D78" s="131"/>
      <c r="E78" s="134"/>
      <c r="F78" s="135"/>
    </row>
    <row r="79" spans="1:6" s="128" customFormat="1" ht="17.25" thickTop="1" thickBot="1" x14ac:dyDescent="0.3">
      <c r="A79" s="136" t="s">
        <v>31</v>
      </c>
      <c r="B79" s="107" t="s">
        <v>29</v>
      </c>
      <c r="C79" s="137"/>
      <c r="D79" s="138"/>
      <c r="E79" s="139"/>
      <c r="F79" s="140">
        <f>SUM(F49:F78)</f>
        <v>0</v>
      </c>
    </row>
    <row r="80" spans="1:6" s="128" customFormat="1" ht="16.5" thickTop="1" x14ac:dyDescent="0.25">
      <c r="A80" s="115"/>
      <c r="B80" s="106"/>
      <c r="C80" s="116"/>
      <c r="D80" s="131"/>
      <c r="E80" s="134"/>
      <c r="F80" s="135"/>
    </row>
    <row r="81" spans="1:6" s="128" customFormat="1" x14ac:dyDescent="0.25">
      <c r="A81" s="124" t="s">
        <v>33</v>
      </c>
      <c r="B81" s="105" t="s">
        <v>34</v>
      </c>
      <c r="C81" s="130"/>
      <c r="D81" s="131"/>
      <c r="E81" s="131"/>
      <c r="F81" s="117"/>
    </row>
    <row r="82" spans="1:6" s="128" customFormat="1" x14ac:dyDescent="0.25">
      <c r="A82" s="115"/>
      <c r="B82" s="106"/>
      <c r="C82" s="116"/>
      <c r="D82" s="131"/>
      <c r="E82" s="134"/>
      <c r="F82" s="135"/>
    </row>
    <row r="83" spans="1:6" s="128" customFormat="1" ht="110.25" x14ac:dyDescent="0.25">
      <c r="A83" s="115" t="s">
        <v>41</v>
      </c>
      <c r="B83" s="106" t="s">
        <v>144</v>
      </c>
      <c r="C83" s="141" t="s">
        <v>5</v>
      </c>
      <c r="D83" s="117">
        <v>4</v>
      </c>
      <c r="E83" s="118">
        <v>0</v>
      </c>
      <c r="F83" s="119">
        <f>ROUND(D83*E83,2)</f>
        <v>0</v>
      </c>
    </row>
    <row r="84" spans="1:6" s="128" customFormat="1" x14ac:dyDescent="0.25">
      <c r="A84" s="115"/>
      <c r="B84" s="106"/>
      <c r="C84" s="141"/>
      <c r="D84" s="131"/>
      <c r="E84" s="134"/>
      <c r="F84" s="135"/>
    </row>
    <row r="85" spans="1:6" s="128" customFormat="1" x14ac:dyDescent="0.25">
      <c r="A85" s="115" t="s">
        <v>42</v>
      </c>
      <c r="B85" s="106" t="s">
        <v>121</v>
      </c>
      <c r="C85" s="141" t="s">
        <v>5</v>
      </c>
      <c r="D85" s="117">
        <v>4</v>
      </c>
      <c r="E85" s="118">
        <v>0</v>
      </c>
      <c r="F85" s="119">
        <f>ROUND(D85*E85,2)</f>
        <v>0</v>
      </c>
    </row>
    <row r="86" spans="1:6" s="128" customFormat="1" ht="16.5" thickBot="1" x14ac:dyDescent="0.3">
      <c r="A86" s="115"/>
      <c r="B86" s="106"/>
      <c r="C86" s="141"/>
      <c r="D86" s="131"/>
      <c r="E86" s="134"/>
      <c r="F86" s="135"/>
    </row>
    <row r="87" spans="1:6" s="128" customFormat="1" ht="17.25" thickTop="1" thickBot="1" x14ac:dyDescent="0.3">
      <c r="A87" s="136" t="s">
        <v>33</v>
      </c>
      <c r="B87" s="107" t="s">
        <v>35</v>
      </c>
      <c r="C87" s="137"/>
      <c r="D87" s="138"/>
      <c r="E87" s="139"/>
      <c r="F87" s="140">
        <f>SUM(F80:F86)</f>
        <v>0</v>
      </c>
    </row>
    <row r="88" spans="1:6" ht="17.25" thickTop="1" thickBot="1" x14ac:dyDescent="0.3"/>
    <row r="89" spans="1:6" s="147" customFormat="1" ht="16.5" thickBot="1" x14ac:dyDescent="0.3">
      <c r="A89" s="142" t="s">
        <v>93</v>
      </c>
      <c r="B89" s="110" t="s">
        <v>54</v>
      </c>
      <c r="C89" s="143"/>
      <c r="D89" s="144"/>
      <c r="E89" s="145"/>
      <c r="F89" s="146">
        <f>F26+F48+F79+F87</f>
        <v>0</v>
      </c>
    </row>
  </sheetData>
  <sheetProtection algorithmName="SHA-512" hashValue="M3ir11G0x7rfbrW2BvuygDuZI7BR2XNn8kduqktARb4kkSCbQPC3D7pwfGWzT0Zqx3LwQhVVHmhgNa/i3fC5gQ==" saltValue="ZnDwAQrg4Mc6JCFuq+MOpg==" spinCount="100000" sheet="1" objects="1" scenarios="1"/>
  <mergeCells count="1">
    <mergeCell ref="A1:F1"/>
  </mergeCells>
  <pageMargins left="0.7" right="0.7" top="0.75" bottom="0.75" header="0.3" footer="0.3"/>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AP31"/>
  <sheetViews>
    <sheetView view="pageBreakPreview" topLeftCell="A19" zoomScaleNormal="100" zoomScaleSheetLayoutView="100" workbookViewId="0">
      <selection activeCell="B34" sqref="B34"/>
    </sheetView>
  </sheetViews>
  <sheetFormatPr defaultColWidth="11.5703125" defaultRowHeight="15.75" x14ac:dyDescent="0.25"/>
  <cols>
    <col min="1" max="1" width="6.7109375" style="71" customWidth="1"/>
    <col min="2" max="2" width="50.7109375" style="71" customWidth="1"/>
    <col min="3" max="3" width="6.7109375" style="71" customWidth="1"/>
    <col min="4" max="4" width="15.7109375" style="77" customWidth="1"/>
    <col min="5" max="6" width="15.7109375" style="71" customWidth="1"/>
    <col min="7" max="7" width="8.28515625" style="70" customWidth="1"/>
    <col min="8" max="9" width="5.5703125" style="70" customWidth="1"/>
    <col min="10" max="10" width="5.7109375" style="70" customWidth="1"/>
    <col min="11" max="11" width="5.140625" style="70" customWidth="1"/>
    <col min="12" max="12" width="5" style="70" customWidth="1"/>
    <col min="13" max="13" width="4.5703125" style="70" customWidth="1"/>
    <col min="14" max="15" width="4.140625" style="70" customWidth="1"/>
    <col min="16" max="16" width="3.28515625" style="70" customWidth="1"/>
    <col min="17" max="17" width="3.42578125" style="70" customWidth="1"/>
    <col min="18" max="18" width="4" style="70" customWidth="1"/>
    <col min="19" max="19" width="2.7109375" style="70" customWidth="1"/>
    <col min="20" max="20" width="3.140625" style="70" customWidth="1"/>
    <col min="21" max="21" width="3.5703125" style="70" customWidth="1"/>
    <col min="22" max="22" width="4.140625" style="70" customWidth="1"/>
    <col min="23" max="23" width="2.85546875" style="70" customWidth="1"/>
    <col min="24" max="42" width="11.5703125" style="70"/>
    <col min="43" max="16384" width="11.5703125" style="71"/>
  </cols>
  <sheetData>
    <row r="1" spans="1:6" s="23" customFormat="1" ht="39.950000000000003" customHeight="1" x14ac:dyDescent="0.25">
      <c r="A1" s="190" t="s">
        <v>16</v>
      </c>
      <c r="B1" s="191"/>
      <c r="C1" s="191"/>
      <c r="D1" s="191"/>
      <c r="E1" s="191"/>
      <c r="F1" s="192"/>
    </row>
    <row r="2" spans="1:6" s="23" customFormat="1" x14ac:dyDescent="0.25">
      <c r="A2" s="24"/>
      <c r="B2" s="25"/>
      <c r="C2" s="26"/>
      <c r="D2" s="58"/>
    </row>
    <row r="3" spans="1:6" s="23" customFormat="1" ht="38.25" x14ac:dyDescent="0.25">
      <c r="A3" s="55" t="s">
        <v>13</v>
      </c>
      <c r="B3" s="56" t="s">
        <v>11</v>
      </c>
      <c r="C3" s="57" t="s">
        <v>21</v>
      </c>
      <c r="D3" s="57" t="s">
        <v>118</v>
      </c>
      <c r="E3" s="57" t="s">
        <v>23</v>
      </c>
      <c r="F3" s="57" t="s">
        <v>20</v>
      </c>
    </row>
    <row r="4" spans="1:6" s="23" customFormat="1" x14ac:dyDescent="0.25">
      <c r="A4" s="27"/>
      <c r="B4" s="27"/>
      <c r="C4" s="27"/>
      <c r="D4" s="59"/>
      <c r="E4" s="27"/>
      <c r="F4" s="27"/>
    </row>
    <row r="5" spans="1:6" s="33" customFormat="1" x14ac:dyDescent="0.25">
      <c r="A5" s="60" t="s">
        <v>91</v>
      </c>
      <c r="B5" s="61" t="s">
        <v>94</v>
      </c>
      <c r="C5" s="62"/>
      <c r="D5" s="63"/>
      <c r="E5" s="64"/>
      <c r="F5" s="63"/>
    </row>
    <row r="6" spans="1:6" s="33" customFormat="1" x14ac:dyDescent="0.25">
      <c r="A6" s="34"/>
      <c r="B6" s="35"/>
      <c r="C6" s="30"/>
      <c r="D6" s="32"/>
      <c r="E6" s="31"/>
      <c r="F6" s="32"/>
    </row>
    <row r="7" spans="1:6" s="33" customFormat="1" ht="204.75" x14ac:dyDescent="0.25">
      <c r="A7" s="65"/>
      <c r="B7" s="66" t="s">
        <v>129</v>
      </c>
      <c r="C7" s="67"/>
      <c r="D7" s="68"/>
      <c r="E7" s="69"/>
      <c r="F7" s="68"/>
    </row>
    <row r="8" spans="1:6" x14ac:dyDescent="0.25">
      <c r="A8" s="65"/>
      <c r="B8" s="66"/>
      <c r="C8" s="36"/>
      <c r="D8" s="38"/>
      <c r="E8" s="37"/>
      <c r="F8" s="38"/>
    </row>
    <row r="9" spans="1:6" x14ac:dyDescent="0.25">
      <c r="A9" s="39" t="s">
        <v>100</v>
      </c>
      <c r="B9" s="40" t="s">
        <v>123</v>
      </c>
      <c r="C9" s="41" t="s">
        <v>6</v>
      </c>
      <c r="D9" s="38">
        <v>1</v>
      </c>
      <c r="E9" s="45">
        <v>0</v>
      </c>
      <c r="F9" s="43">
        <f>ROUND(D9*E9,2)</f>
        <v>0</v>
      </c>
    </row>
    <row r="10" spans="1:6" x14ac:dyDescent="0.25">
      <c r="A10" s="39"/>
      <c r="B10" s="40"/>
      <c r="C10" s="41"/>
      <c r="D10" s="38"/>
      <c r="E10" s="37"/>
      <c r="F10" s="43"/>
    </row>
    <row r="11" spans="1:6" x14ac:dyDescent="0.25">
      <c r="A11" s="39" t="s">
        <v>101</v>
      </c>
      <c r="B11" s="40" t="s">
        <v>124</v>
      </c>
      <c r="C11" s="41" t="s">
        <v>6</v>
      </c>
      <c r="D11" s="38">
        <v>1</v>
      </c>
      <c r="E11" s="45">
        <v>0</v>
      </c>
      <c r="F11" s="43">
        <f t="shared" ref="F11" si="0">ROUND(D11*E11,2)</f>
        <v>0</v>
      </c>
    </row>
    <row r="12" spans="1:6" x14ac:dyDescent="0.25">
      <c r="A12" s="39"/>
      <c r="B12" s="66"/>
      <c r="C12" s="36"/>
      <c r="D12" s="38"/>
      <c r="E12" s="37"/>
      <c r="F12" s="38"/>
    </row>
    <row r="13" spans="1:6" x14ac:dyDescent="0.25">
      <c r="A13" s="39" t="s">
        <v>102</v>
      </c>
      <c r="B13" s="40" t="s">
        <v>125</v>
      </c>
      <c r="C13" s="41" t="s">
        <v>6</v>
      </c>
      <c r="D13" s="38">
        <v>1</v>
      </c>
      <c r="E13" s="45">
        <v>0</v>
      </c>
      <c r="F13" s="43">
        <f t="shared" ref="F13" si="1">ROUND(D13*E13,2)</f>
        <v>0</v>
      </c>
    </row>
    <row r="14" spans="1:6" x14ac:dyDescent="0.25">
      <c r="A14" s="39"/>
      <c r="B14" s="66"/>
      <c r="C14" s="36"/>
      <c r="D14" s="38"/>
      <c r="E14" s="37"/>
      <c r="F14" s="38"/>
    </row>
    <row r="15" spans="1:6" x14ac:dyDescent="0.25">
      <c r="A15" s="39" t="s">
        <v>103</v>
      </c>
      <c r="B15" s="40" t="s">
        <v>95</v>
      </c>
      <c r="C15" s="41" t="s">
        <v>6</v>
      </c>
      <c r="D15" s="38">
        <v>1</v>
      </c>
      <c r="E15" s="45">
        <v>0</v>
      </c>
      <c r="F15" s="43">
        <f t="shared" ref="F15" si="2">ROUND(D15*E15,2)</f>
        <v>0</v>
      </c>
    </row>
    <row r="16" spans="1:6" x14ac:dyDescent="0.25">
      <c r="A16" s="39"/>
      <c r="B16" s="66"/>
      <c r="C16" s="36"/>
      <c r="D16" s="38"/>
      <c r="E16" s="37"/>
      <c r="F16" s="38"/>
    </row>
    <row r="17" spans="1:6" x14ac:dyDescent="0.25">
      <c r="A17" s="39" t="s">
        <v>104</v>
      </c>
      <c r="B17" s="40" t="s">
        <v>96</v>
      </c>
      <c r="C17" s="41" t="s">
        <v>6</v>
      </c>
      <c r="D17" s="38">
        <v>1</v>
      </c>
      <c r="E17" s="45">
        <v>0</v>
      </c>
      <c r="F17" s="43">
        <f t="shared" ref="F17" si="3">ROUND(D17*E17,2)</f>
        <v>0</v>
      </c>
    </row>
    <row r="18" spans="1:6" x14ac:dyDescent="0.25">
      <c r="A18" s="39"/>
      <c r="B18" s="66"/>
      <c r="C18" s="36"/>
      <c r="D18" s="38"/>
      <c r="E18" s="37"/>
      <c r="F18" s="38"/>
    </row>
    <row r="19" spans="1:6" x14ac:dyDescent="0.25">
      <c r="A19" s="39" t="s">
        <v>105</v>
      </c>
      <c r="B19" s="40" t="s">
        <v>128</v>
      </c>
      <c r="C19" s="41" t="s">
        <v>6</v>
      </c>
      <c r="D19" s="38">
        <v>1</v>
      </c>
      <c r="E19" s="45">
        <v>0</v>
      </c>
      <c r="F19" s="43">
        <f t="shared" ref="F19" si="4">ROUND(D19*E19,2)</f>
        <v>0</v>
      </c>
    </row>
    <row r="20" spans="1:6" x14ac:dyDescent="0.25">
      <c r="A20" s="39"/>
      <c r="B20" s="66"/>
      <c r="C20" s="36"/>
      <c r="D20" s="38"/>
      <c r="E20" s="37"/>
      <c r="F20" s="38"/>
    </row>
    <row r="21" spans="1:6" x14ac:dyDescent="0.25">
      <c r="A21" s="39" t="s">
        <v>106</v>
      </c>
      <c r="B21" s="40" t="s">
        <v>99</v>
      </c>
      <c r="C21" s="41" t="s">
        <v>6</v>
      </c>
      <c r="D21" s="38">
        <v>1</v>
      </c>
      <c r="E21" s="45">
        <v>0</v>
      </c>
      <c r="F21" s="43">
        <f t="shared" ref="F21" si="5">ROUND(D21*E21,2)</f>
        <v>0</v>
      </c>
    </row>
    <row r="22" spans="1:6" x14ac:dyDescent="0.25">
      <c r="A22" s="39"/>
      <c r="B22" s="66"/>
      <c r="C22" s="36"/>
      <c r="D22" s="38"/>
      <c r="E22" s="37"/>
      <c r="F22" s="38"/>
    </row>
    <row r="23" spans="1:6" x14ac:dyDescent="0.25">
      <c r="A23" s="39" t="s">
        <v>107</v>
      </c>
      <c r="B23" s="66" t="s">
        <v>122</v>
      </c>
      <c r="C23" s="41" t="s">
        <v>6</v>
      </c>
      <c r="D23" s="38">
        <v>1</v>
      </c>
      <c r="E23" s="45">
        <v>0</v>
      </c>
      <c r="F23" s="43">
        <f t="shared" ref="F23" si="6">ROUND(D23*E23,2)</f>
        <v>0</v>
      </c>
    </row>
    <row r="24" spans="1:6" x14ac:dyDescent="0.25">
      <c r="A24" s="39"/>
      <c r="B24" s="66"/>
      <c r="C24" s="36"/>
      <c r="D24" s="38"/>
      <c r="E24" s="37"/>
      <c r="F24" s="38"/>
    </row>
    <row r="25" spans="1:6" x14ac:dyDescent="0.25">
      <c r="A25" s="39" t="s">
        <v>108</v>
      </c>
      <c r="B25" s="40" t="s">
        <v>98</v>
      </c>
      <c r="C25" s="41" t="s">
        <v>6</v>
      </c>
      <c r="D25" s="38">
        <v>1</v>
      </c>
      <c r="E25" s="45">
        <v>0</v>
      </c>
      <c r="F25" s="43">
        <f t="shared" ref="F25" si="7">ROUND(D25*E25,2)</f>
        <v>0</v>
      </c>
    </row>
    <row r="26" spans="1:6" x14ac:dyDescent="0.25">
      <c r="A26" s="39"/>
      <c r="B26" s="66"/>
      <c r="C26" s="36"/>
      <c r="D26" s="38"/>
      <c r="E26" s="37"/>
      <c r="F26" s="38"/>
    </row>
    <row r="27" spans="1:6" x14ac:dyDescent="0.25">
      <c r="A27" s="39" t="s">
        <v>12</v>
      </c>
      <c r="B27" s="40" t="s">
        <v>97</v>
      </c>
      <c r="C27" s="41" t="s">
        <v>6</v>
      </c>
      <c r="D27" s="38">
        <v>1</v>
      </c>
      <c r="E27" s="45">
        <v>0</v>
      </c>
      <c r="F27" s="43">
        <f t="shared" ref="F27" si="8">ROUND(D27*E27,2)</f>
        <v>0</v>
      </c>
    </row>
    <row r="28" spans="1:6" x14ac:dyDescent="0.25">
      <c r="A28" s="39"/>
      <c r="B28" s="66"/>
      <c r="C28" s="36"/>
      <c r="D28" s="38"/>
      <c r="E28" s="37"/>
      <c r="F28" s="38"/>
    </row>
    <row r="29" spans="1:6" x14ac:dyDescent="0.25">
      <c r="A29" s="39" t="s">
        <v>109</v>
      </c>
      <c r="B29" s="40" t="s">
        <v>126</v>
      </c>
      <c r="C29" s="41" t="s">
        <v>6</v>
      </c>
      <c r="D29" s="38">
        <v>1</v>
      </c>
      <c r="E29" s="45">
        <v>0</v>
      </c>
      <c r="F29" s="43">
        <f t="shared" ref="F29" si="9">ROUND(D29*E29,2)</f>
        <v>0</v>
      </c>
    </row>
    <row r="30" spans="1:6" x14ac:dyDescent="0.25">
      <c r="A30" s="39"/>
      <c r="B30" s="66"/>
      <c r="C30" s="36"/>
      <c r="D30" s="38"/>
      <c r="E30" s="37"/>
      <c r="F30" s="38"/>
    </row>
    <row r="31" spans="1:6" x14ac:dyDescent="0.25">
      <c r="A31" s="72" t="s">
        <v>110</v>
      </c>
      <c r="B31" s="73" t="s">
        <v>127</v>
      </c>
      <c r="C31" s="74" t="s">
        <v>6</v>
      </c>
      <c r="D31" s="75">
        <v>1</v>
      </c>
      <c r="E31" s="197">
        <v>0</v>
      </c>
      <c r="F31" s="76">
        <f t="shared" ref="F31" si="10">ROUND(D31*E31,2)</f>
        <v>0</v>
      </c>
    </row>
  </sheetData>
  <sheetProtection algorithmName="SHA-512" hashValue="RZvSOLgQIQ6fpmeWeePT77bZR93et74Cq/HIqXGjgNCagTCgcz+KQftw7NlzMFN0K1tcsnE1vuRCr6I2EkvTug==" saltValue="63zYmp34hA+DyvxvumqzPA==" spinCount="100000" sheet="1" objects="1" scenarios="1"/>
  <mergeCells count="1">
    <mergeCell ref="A1:F1"/>
  </mergeCells>
  <pageMargins left="0.70866141732283472" right="0.70866141732283472" top="0.74803149606299213" bottom="0.74803149606299213" header="0.31496062992125984" footer="0.31496062992125984"/>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F20"/>
  <sheetViews>
    <sheetView view="pageBreakPreview" topLeftCell="A10" zoomScaleNormal="100" zoomScaleSheetLayoutView="100" workbookViewId="0">
      <selection activeCell="B34" sqref="B34"/>
    </sheetView>
  </sheetViews>
  <sheetFormatPr defaultColWidth="11.5703125" defaultRowHeight="15.75" x14ac:dyDescent="0.25"/>
  <cols>
    <col min="1" max="1" width="6.7109375" style="71" customWidth="1"/>
    <col min="2" max="2" width="50.7109375" style="113" customWidth="1"/>
    <col min="3" max="3" width="6.7109375" style="71" customWidth="1"/>
    <col min="4" max="4" width="15.7109375" style="77" customWidth="1"/>
    <col min="5" max="6" width="15.7109375" style="71" customWidth="1"/>
    <col min="7" max="16384" width="11.5703125" style="71"/>
  </cols>
  <sheetData>
    <row r="1" spans="1:6" s="23" customFormat="1" ht="39.950000000000003" customHeight="1" x14ac:dyDescent="0.25">
      <c r="A1" s="190" t="s">
        <v>16</v>
      </c>
      <c r="B1" s="191"/>
      <c r="C1" s="191"/>
      <c r="D1" s="191"/>
      <c r="E1" s="191"/>
      <c r="F1" s="192"/>
    </row>
    <row r="2" spans="1:6" s="23" customFormat="1" x14ac:dyDescent="0.25">
      <c r="A2" s="24"/>
      <c r="B2" s="101"/>
      <c r="C2" s="26"/>
      <c r="D2" s="58"/>
    </row>
    <row r="3" spans="1:6" s="23" customFormat="1" ht="38.25" x14ac:dyDescent="0.25">
      <c r="A3" s="55" t="s">
        <v>13</v>
      </c>
      <c r="B3" s="102" t="s">
        <v>11</v>
      </c>
      <c r="C3" s="57" t="s">
        <v>21</v>
      </c>
      <c r="D3" s="57" t="s">
        <v>118</v>
      </c>
      <c r="E3" s="57" t="s">
        <v>23</v>
      </c>
      <c r="F3" s="57" t="s">
        <v>20</v>
      </c>
    </row>
    <row r="4" spans="1:6" s="23" customFormat="1" x14ac:dyDescent="0.25">
      <c r="A4" s="27"/>
      <c r="B4" s="103"/>
      <c r="C4" s="27"/>
      <c r="D4" s="59"/>
      <c r="E4" s="27"/>
      <c r="F4" s="27"/>
    </row>
    <row r="5" spans="1:6" s="33" customFormat="1" x14ac:dyDescent="0.25">
      <c r="A5" s="60" t="s">
        <v>90</v>
      </c>
      <c r="B5" s="111" t="s">
        <v>111</v>
      </c>
      <c r="C5" s="62"/>
      <c r="D5" s="63"/>
      <c r="E5" s="64"/>
      <c r="F5" s="63"/>
    </row>
    <row r="6" spans="1:6" s="33" customFormat="1" x14ac:dyDescent="0.25">
      <c r="A6" s="34"/>
      <c r="B6" s="105"/>
      <c r="C6" s="30"/>
      <c r="D6" s="32"/>
      <c r="E6" s="31"/>
      <c r="F6" s="32"/>
    </row>
    <row r="7" spans="1:6" s="33" customFormat="1" ht="126" x14ac:dyDescent="0.25">
      <c r="A7" s="34"/>
      <c r="B7" s="112" t="s">
        <v>130</v>
      </c>
      <c r="C7" s="30"/>
      <c r="D7" s="32"/>
      <c r="E7" s="31"/>
      <c r="F7" s="32"/>
    </row>
    <row r="8" spans="1:6" x14ac:dyDescent="0.25">
      <c r="A8" s="34"/>
      <c r="B8" s="105"/>
      <c r="C8" s="36"/>
      <c r="D8" s="38"/>
      <c r="E8" s="37"/>
      <c r="F8" s="38"/>
    </row>
    <row r="9" spans="1:6" ht="65.25" customHeight="1" x14ac:dyDescent="0.25">
      <c r="A9" s="39" t="s">
        <v>112</v>
      </c>
      <c r="B9" s="106" t="s">
        <v>194</v>
      </c>
      <c r="C9" s="41" t="s">
        <v>7</v>
      </c>
      <c r="D9" s="38">
        <v>10</v>
      </c>
      <c r="E9" s="45">
        <v>0</v>
      </c>
      <c r="F9" s="43">
        <f t="shared" ref="F9" si="0">ROUND(D9*E9,2)</f>
        <v>0</v>
      </c>
    </row>
    <row r="10" spans="1:6" x14ac:dyDescent="0.25">
      <c r="A10" s="34"/>
      <c r="B10" s="105"/>
      <c r="C10" s="36"/>
      <c r="D10" s="38"/>
      <c r="E10" s="37"/>
      <c r="F10" s="38"/>
    </row>
    <row r="11" spans="1:6" ht="96.75" customHeight="1" x14ac:dyDescent="0.25">
      <c r="A11" s="39" t="s">
        <v>113</v>
      </c>
      <c r="B11" s="106" t="s">
        <v>195</v>
      </c>
      <c r="C11" s="41" t="s">
        <v>7</v>
      </c>
      <c r="D11" s="38">
        <v>1</v>
      </c>
      <c r="E11" s="45">
        <v>0</v>
      </c>
      <c r="F11" s="43">
        <f t="shared" ref="F11" si="1">ROUND(D11*E11,2)</f>
        <v>0</v>
      </c>
    </row>
    <row r="12" spans="1:6" x14ac:dyDescent="0.25">
      <c r="A12" s="34"/>
      <c r="B12" s="105"/>
      <c r="C12" s="36"/>
      <c r="D12" s="38"/>
      <c r="E12" s="37"/>
      <c r="F12" s="38"/>
    </row>
    <row r="13" spans="1:6" ht="63" x14ac:dyDescent="0.25">
      <c r="A13" s="39" t="s">
        <v>114</v>
      </c>
      <c r="B13" s="106" t="s">
        <v>196</v>
      </c>
      <c r="C13" s="41" t="s">
        <v>7</v>
      </c>
      <c r="D13" s="38">
        <v>10</v>
      </c>
      <c r="E13" s="45">
        <v>0</v>
      </c>
      <c r="F13" s="43">
        <f t="shared" ref="F13" si="2">ROUND(D13*E13,2)</f>
        <v>0</v>
      </c>
    </row>
    <row r="14" spans="1:6" x14ac:dyDescent="0.25">
      <c r="A14" s="34"/>
      <c r="B14" s="105"/>
      <c r="C14" s="36"/>
      <c r="D14" s="38"/>
      <c r="E14" s="37"/>
      <c r="F14" s="38"/>
    </row>
    <row r="15" spans="1:6" ht="78.75" x14ac:dyDescent="0.25">
      <c r="A15" s="39" t="s">
        <v>115</v>
      </c>
      <c r="B15" s="106" t="s">
        <v>119</v>
      </c>
      <c r="C15" s="41" t="s">
        <v>7</v>
      </c>
      <c r="D15" s="38">
        <v>10</v>
      </c>
      <c r="E15" s="45">
        <v>0</v>
      </c>
      <c r="F15" s="43">
        <f t="shared" ref="F15" si="3">ROUND(D15*E15,2)</f>
        <v>0</v>
      </c>
    </row>
    <row r="16" spans="1:6" x14ac:dyDescent="0.25">
      <c r="A16" s="39"/>
      <c r="B16" s="106"/>
      <c r="C16" s="41"/>
      <c r="D16" s="38"/>
      <c r="E16" s="37"/>
      <c r="F16" s="43"/>
    </row>
    <row r="17" spans="1:6" ht="63" x14ac:dyDescent="0.25">
      <c r="A17" s="39" t="s">
        <v>116</v>
      </c>
      <c r="B17" s="106" t="s">
        <v>120</v>
      </c>
      <c r="C17" s="41" t="s">
        <v>7</v>
      </c>
      <c r="D17" s="38">
        <v>10</v>
      </c>
      <c r="E17" s="45">
        <v>0</v>
      </c>
      <c r="F17" s="43">
        <f t="shared" ref="F17" si="4">ROUND(D17*E17,2)</f>
        <v>0</v>
      </c>
    </row>
    <row r="18" spans="1:6" ht="16.5" thickBot="1" x14ac:dyDescent="0.3">
      <c r="A18" s="39"/>
      <c r="B18" s="106"/>
      <c r="C18" s="41"/>
      <c r="D18" s="38"/>
      <c r="E18" s="42"/>
      <c r="F18" s="44"/>
    </row>
    <row r="19" spans="1:6" ht="17.25" thickTop="1" thickBot="1" x14ac:dyDescent="0.3">
      <c r="A19" s="78" t="s">
        <v>90</v>
      </c>
      <c r="B19" s="107" t="s">
        <v>117</v>
      </c>
      <c r="C19" s="47"/>
      <c r="D19" s="79"/>
      <c r="E19" s="48"/>
      <c r="F19" s="49">
        <f>SUM(F5:F18)</f>
        <v>0</v>
      </c>
    </row>
    <row r="20" spans="1:6" ht="16.5" thickTop="1" x14ac:dyDescent="0.25"/>
  </sheetData>
  <sheetProtection algorithmName="SHA-512" hashValue="8vimWZsrJamf7Jw6vzI7MJ5V5gO1RZCNoIPP/LgQQ1lVjMlXgTyU5c12UqUVZMiWCZij9ndyr1oiEYBoDXtjDQ==" saltValue="VNi+jNl8ALKBsItnMZ0RSg==" spinCount="100000" sheet="1" objects="1" scenarios="1"/>
  <mergeCells count="1">
    <mergeCell ref="A1:F1"/>
  </mergeCells>
  <pageMargins left="0.70866141732283472" right="0.70866141732283472" top="0.74803149606299213" bottom="0.74803149606299213" header="0.31496062992125984" footer="0.31496062992125984"/>
  <pageSetup paperSize="9"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I125"/>
  <sheetViews>
    <sheetView view="pageBreakPreview" topLeftCell="A97" zoomScaleNormal="100" zoomScaleSheetLayoutView="100" workbookViewId="0">
      <selection activeCell="B34" sqref="B34"/>
    </sheetView>
  </sheetViews>
  <sheetFormatPr defaultRowHeight="12.75" x14ac:dyDescent="0.2"/>
  <cols>
    <col min="1" max="1" width="8.7109375" customWidth="1"/>
    <col min="2" max="2" width="50.7109375" customWidth="1"/>
    <col min="3" max="3" width="16.7109375" customWidth="1"/>
    <col min="4" max="4" width="6.7109375" customWidth="1"/>
    <col min="5" max="5" width="18.7109375" style="168" customWidth="1"/>
  </cols>
  <sheetData>
    <row r="1" spans="1:5" ht="39.950000000000003" customHeight="1" x14ac:dyDescent="0.2">
      <c r="A1" s="190" t="s">
        <v>16</v>
      </c>
      <c r="B1" s="191"/>
      <c r="C1" s="191"/>
      <c r="D1" s="191"/>
      <c r="E1" s="192"/>
    </row>
    <row r="2" spans="1:5" ht="15.75" x14ac:dyDescent="0.25">
      <c r="A2" s="24"/>
      <c r="B2" s="25"/>
      <c r="C2" s="26"/>
      <c r="D2" s="152"/>
      <c r="E2" s="164"/>
    </row>
    <row r="3" spans="1:5" ht="38.25" x14ac:dyDescent="0.2">
      <c r="A3" s="155" t="s">
        <v>13</v>
      </c>
      <c r="B3" s="156" t="s">
        <v>212</v>
      </c>
      <c r="C3" s="157" t="s">
        <v>213</v>
      </c>
      <c r="D3" s="157" t="s">
        <v>21</v>
      </c>
      <c r="E3" s="157" t="s">
        <v>221</v>
      </c>
    </row>
    <row r="4" spans="1:5" ht="15.75" x14ac:dyDescent="0.25">
      <c r="A4" s="177"/>
      <c r="B4" s="178"/>
      <c r="C4" s="179"/>
      <c r="D4" s="179"/>
      <c r="E4" s="180"/>
    </row>
    <row r="5" spans="1:5" ht="15.75" x14ac:dyDescent="0.25">
      <c r="A5" s="158" t="s">
        <v>449</v>
      </c>
      <c r="B5" s="159" t="s">
        <v>274</v>
      </c>
      <c r="C5" s="160"/>
      <c r="D5" s="160"/>
      <c r="E5" s="161"/>
    </row>
    <row r="6" spans="1:5" ht="15.75" x14ac:dyDescent="0.25">
      <c r="A6" s="124"/>
      <c r="B6" s="105"/>
      <c r="C6" s="130"/>
      <c r="D6" s="130"/>
      <c r="E6" s="131"/>
    </row>
    <row r="7" spans="1:5" ht="15.75" x14ac:dyDescent="0.25">
      <c r="A7" s="124" t="s">
        <v>273</v>
      </c>
      <c r="B7" s="105" t="s">
        <v>369</v>
      </c>
      <c r="C7" s="130"/>
      <c r="D7" s="130"/>
      <c r="E7" s="131"/>
    </row>
    <row r="8" spans="1:5" ht="15.75" x14ac:dyDescent="0.25">
      <c r="A8" s="124"/>
      <c r="B8" s="105"/>
      <c r="C8" s="130"/>
      <c r="D8" s="130"/>
      <c r="E8" s="131"/>
    </row>
    <row r="9" spans="1:5" ht="15.75" x14ac:dyDescent="0.25">
      <c r="A9" s="115" t="s">
        <v>275</v>
      </c>
      <c r="B9" s="106" t="s">
        <v>283</v>
      </c>
      <c r="C9" s="116" t="s">
        <v>442</v>
      </c>
      <c r="D9" s="116" t="s">
        <v>197</v>
      </c>
      <c r="E9" s="167">
        <v>324</v>
      </c>
    </row>
    <row r="10" spans="1:5" ht="15.75" x14ac:dyDescent="0.25">
      <c r="A10" s="115" t="s">
        <v>276</v>
      </c>
      <c r="B10" s="106" t="s">
        <v>284</v>
      </c>
      <c r="C10" s="116" t="s">
        <v>443</v>
      </c>
      <c r="D10" s="116" t="s">
        <v>197</v>
      </c>
      <c r="E10" s="167">
        <v>420</v>
      </c>
    </row>
    <row r="11" spans="1:5" ht="15.75" x14ac:dyDescent="0.25">
      <c r="A11" s="115" t="s">
        <v>277</v>
      </c>
      <c r="B11" s="106" t="s">
        <v>285</v>
      </c>
      <c r="C11" s="116" t="s">
        <v>444</v>
      </c>
      <c r="D11" s="116" t="s">
        <v>197</v>
      </c>
      <c r="E11" s="167">
        <v>807</v>
      </c>
    </row>
    <row r="12" spans="1:5" ht="15.75" x14ac:dyDescent="0.25">
      <c r="A12" s="115" t="s">
        <v>278</v>
      </c>
      <c r="B12" s="106" t="s">
        <v>286</v>
      </c>
      <c r="C12" s="116" t="s">
        <v>445</v>
      </c>
      <c r="D12" s="116" t="s">
        <v>197</v>
      </c>
      <c r="E12" s="167">
        <v>798</v>
      </c>
    </row>
    <row r="13" spans="1:5" ht="15.75" x14ac:dyDescent="0.25">
      <c r="A13" s="115" t="s">
        <v>279</v>
      </c>
      <c r="B13" s="106" t="s">
        <v>287</v>
      </c>
      <c r="C13" s="116" t="s">
        <v>446</v>
      </c>
      <c r="D13" s="116" t="s">
        <v>197</v>
      </c>
      <c r="E13" s="167">
        <v>799</v>
      </c>
    </row>
    <row r="14" spans="1:5" ht="15.75" x14ac:dyDescent="0.25">
      <c r="A14" s="115" t="s">
        <v>280</v>
      </c>
      <c r="B14" s="106" t="s">
        <v>288</v>
      </c>
      <c r="C14" s="116" t="s">
        <v>447</v>
      </c>
      <c r="D14" s="116" t="s">
        <v>197</v>
      </c>
      <c r="E14" s="167">
        <v>590</v>
      </c>
    </row>
    <row r="15" spans="1:5" ht="15.75" x14ac:dyDescent="0.25">
      <c r="A15" s="115" t="s">
        <v>281</v>
      </c>
      <c r="B15" s="106" t="s">
        <v>289</v>
      </c>
      <c r="C15" s="116" t="s">
        <v>448</v>
      </c>
      <c r="D15" s="116" t="s">
        <v>197</v>
      </c>
      <c r="E15" s="167">
        <v>575</v>
      </c>
    </row>
    <row r="16" spans="1:5" ht="15.75" x14ac:dyDescent="0.25">
      <c r="A16" s="115" t="s">
        <v>282</v>
      </c>
      <c r="B16" s="106" t="s">
        <v>290</v>
      </c>
      <c r="C16" s="116" t="s">
        <v>441</v>
      </c>
      <c r="D16" s="116" t="s">
        <v>197</v>
      </c>
      <c r="E16" s="167">
        <v>703</v>
      </c>
    </row>
    <row r="17" spans="1:5" ht="16.5" thickBot="1" x14ac:dyDescent="0.3">
      <c r="A17" s="115"/>
      <c r="B17" s="106"/>
      <c r="C17" s="116"/>
      <c r="D17" s="116"/>
      <c r="E17" s="167"/>
    </row>
    <row r="18" spans="1:5" ht="17.25" thickTop="1" thickBot="1" x14ac:dyDescent="0.3">
      <c r="A18" s="150" t="s">
        <v>273</v>
      </c>
      <c r="B18" s="107" t="s">
        <v>370</v>
      </c>
      <c r="C18" s="137"/>
      <c r="D18" s="138"/>
      <c r="E18" s="139">
        <f>SUM(E5:E17)</f>
        <v>5016</v>
      </c>
    </row>
    <row r="19" spans="1:5" ht="16.5" thickTop="1" x14ac:dyDescent="0.25">
      <c r="A19" s="115"/>
      <c r="B19" s="106"/>
      <c r="C19" s="116"/>
      <c r="D19" s="116"/>
      <c r="E19" s="167"/>
    </row>
    <row r="20" spans="1:5" ht="15.75" x14ac:dyDescent="0.25">
      <c r="A20" s="124" t="s">
        <v>214</v>
      </c>
      <c r="B20" s="105" t="s">
        <v>371</v>
      </c>
      <c r="C20" s="116"/>
      <c r="D20" s="116"/>
      <c r="E20" s="167"/>
    </row>
    <row r="21" spans="1:5" ht="15.75" x14ac:dyDescent="0.25">
      <c r="A21" s="124"/>
      <c r="B21" s="105"/>
      <c r="C21" s="116"/>
      <c r="D21" s="116"/>
      <c r="E21" s="167"/>
    </row>
    <row r="22" spans="1:5" ht="15.75" x14ac:dyDescent="0.25">
      <c r="A22" s="115" t="s">
        <v>216</v>
      </c>
      <c r="B22" s="162" t="s">
        <v>291</v>
      </c>
      <c r="C22" s="116" t="s">
        <v>440</v>
      </c>
      <c r="D22" s="116" t="s">
        <v>197</v>
      </c>
      <c r="E22" s="167">
        <v>442</v>
      </c>
    </row>
    <row r="23" spans="1:5" ht="15.75" x14ac:dyDescent="0.25">
      <c r="A23" s="115" t="s">
        <v>220</v>
      </c>
      <c r="B23" s="162" t="s">
        <v>292</v>
      </c>
      <c r="C23" s="116" t="s">
        <v>428</v>
      </c>
      <c r="D23" s="116" t="s">
        <v>197</v>
      </c>
      <c r="E23" s="167">
        <v>475</v>
      </c>
    </row>
    <row r="24" spans="1:5" ht="15.75" x14ac:dyDescent="0.25">
      <c r="A24" s="115" t="s">
        <v>450</v>
      </c>
      <c r="B24" s="162" t="s">
        <v>293</v>
      </c>
      <c r="C24" s="116" t="s">
        <v>429</v>
      </c>
      <c r="D24" s="116" t="s">
        <v>197</v>
      </c>
      <c r="E24" s="167">
        <v>269</v>
      </c>
    </row>
    <row r="25" spans="1:5" ht="15.75" x14ac:dyDescent="0.25">
      <c r="A25" s="115" t="s">
        <v>451</v>
      </c>
      <c r="B25" s="162" t="s">
        <v>294</v>
      </c>
      <c r="C25" s="116" t="s">
        <v>430</v>
      </c>
      <c r="D25" s="116" t="s">
        <v>197</v>
      </c>
      <c r="E25" s="167">
        <v>283</v>
      </c>
    </row>
    <row r="26" spans="1:5" ht="15.75" x14ac:dyDescent="0.25">
      <c r="A26" s="115" t="s">
        <v>452</v>
      </c>
      <c r="B26" s="162" t="s">
        <v>295</v>
      </c>
      <c r="C26" s="116" t="s">
        <v>431</v>
      </c>
      <c r="D26" s="116" t="s">
        <v>197</v>
      </c>
      <c r="E26" s="167">
        <v>277</v>
      </c>
    </row>
    <row r="27" spans="1:5" ht="15.75" x14ac:dyDescent="0.25">
      <c r="A27" s="115" t="s">
        <v>453</v>
      </c>
      <c r="B27" s="162" t="s">
        <v>292</v>
      </c>
      <c r="C27" s="116" t="s">
        <v>432</v>
      </c>
      <c r="D27" s="116" t="s">
        <v>197</v>
      </c>
      <c r="E27" s="167">
        <v>36</v>
      </c>
    </row>
    <row r="28" spans="1:5" ht="15.75" x14ac:dyDescent="0.25">
      <c r="A28" s="115" t="s">
        <v>454</v>
      </c>
      <c r="B28" s="162" t="s">
        <v>296</v>
      </c>
      <c r="C28" s="116" t="s">
        <v>427</v>
      </c>
      <c r="D28" s="116" t="s">
        <v>197</v>
      </c>
      <c r="E28" s="167">
        <v>571</v>
      </c>
    </row>
    <row r="29" spans="1:5" ht="15.75" x14ac:dyDescent="0.25">
      <c r="A29" s="115" t="s">
        <v>455</v>
      </c>
      <c r="B29" s="162" t="s">
        <v>296</v>
      </c>
      <c r="C29" s="116" t="s">
        <v>433</v>
      </c>
      <c r="D29" s="116" t="s">
        <v>197</v>
      </c>
      <c r="E29" s="167">
        <v>85</v>
      </c>
    </row>
    <row r="30" spans="1:5" ht="15.75" x14ac:dyDescent="0.25">
      <c r="A30" s="115" t="s">
        <v>456</v>
      </c>
      <c r="B30" s="162" t="s">
        <v>297</v>
      </c>
      <c r="C30" s="116" t="s">
        <v>434</v>
      </c>
      <c r="D30" s="116" t="s">
        <v>197</v>
      </c>
      <c r="E30" s="167">
        <v>172</v>
      </c>
    </row>
    <row r="31" spans="1:5" ht="15.75" x14ac:dyDescent="0.25">
      <c r="A31" s="115" t="s">
        <v>457</v>
      </c>
      <c r="B31" s="162" t="s">
        <v>298</v>
      </c>
      <c r="C31" s="116" t="s">
        <v>426</v>
      </c>
      <c r="D31" s="116" t="s">
        <v>197</v>
      </c>
      <c r="E31" s="167">
        <v>387</v>
      </c>
    </row>
    <row r="32" spans="1:5" ht="15.75" x14ac:dyDescent="0.25">
      <c r="A32" s="115" t="s">
        <v>458</v>
      </c>
      <c r="B32" s="162" t="s">
        <v>299</v>
      </c>
      <c r="C32" s="116" t="s">
        <v>435</v>
      </c>
      <c r="D32" s="116" t="s">
        <v>197</v>
      </c>
      <c r="E32" s="167">
        <v>234</v>
      </c>
    </row>
    <row r="33" spans="1:5" ht="15.75" x14ac:dyDescent="0.25">
      <c r="A33" s="115" t="s">
        <v>459</v>
      </c>
      <c r="B33" s="162" t="s">
        <v>288</v>
      </c>
      <c r="C33" s="116" t="s">
        <v>436</v>
      </c>
      <c r="D33" s="116" t="s">
        <v>197</v>
      </c>
      <c r="E33" s="167">
        <v>534</v>
      </c>
    </row>
    <row r="34" spans="1:5" ht="15.75" x14ac:dyDescent="0.25">
      <c r="A34" s="115" t="s">
        <v>460</v>
      </c>
      <c r="B34" s="163" t="s">
        <v>300</v>
      </c>
      <c r="C34" s="116" t="s">
        <v>437</v>
      </c>
      <c r="D34" s="116" t="s">
        <v>197</v>
      </c>
      <c r="E34" s="167">
        <v>277</v>
      </c>
    </row>
    <row r="35" spans="1:5" ht="15.75" x14ac:dyDescent="0.25">
      <c r="A35" s="115" t="s">
        <v>461</v>
      </c>
      <c r="B35" s="162" t="s">
        <v>301</v>
      </c>
      <c r="C35" s="116" t="s">
        <v>438</v>
      </c>
      <c r="D35" s="116" t="s">
        <v>197</v>
      </c>
      <c r="E35" s="167">
        <v>193</v>
      </c>
    </row>
    <row r="36" spans="1:5" ht="15.75" x14ac:dyDescent="0.25">
      <c r="A36" s="115" t="s">
        <v>462</v>
      </c>
      <c r="B36" s="162" t="s">
        <v>302</v>
      </c>
      <c r="C36" s="116" t="s">
        <v>439</v>
      </c>
      <c r="D36" s="116" t="s">
        <v>197</v>
      </c>
      <c r="E36" s="167">
        <v>334</v>
      </c>
    </row>
    <row r="37" spans="1:5" ht="16.5" thickBot="1" x14ac:dyDescent="0.3">
      <c r="A37" s="115"/>
      <c r="B37" s="162"/>
      <c r="C37" s="116"/>
      <c r="D37" s="116"/>
      <c r="E37" s="167"/>
    </row>
    <row r="38" spans="1:5" ht="17.25" thickTop="1" thickBot="1" x14ac:dyDescent="0.3">
      <c r="A38" s="150" t="s">
        <v>214</v>
      </c>
      <c r="B38" s="107" t="s">
        <v>372</v>
      </c>
      <c r="C38" s="137"/>
      <c r="D38" s="138"/>
      <c r="E38" s="139">
        <f>SUM(E19:E36)</f>
        <v>4569</v>
      </c>
    </row>
    <row r="39" spans="1:5" ht="16.5" thickTop="1" x14ac:dyDescent="0.25">
      <c r="A39" s="115"/>
      <c r="B39" s="162"/>
      <c r="C39" s="116"/>
      <c r="D39" s="116"/>
      <c r="E39" s="167"/>
    </row>
    <row r="40" spans="1:5" ht="15.75" x14ac:dyDescent="0.25">
      <c r="A40" s="124" t="s">
        <v>422</v>
      </c>
      <c r="B40" s="105" t="s">
        <v>373</v>
      </c>
      <c r="C40" s="116"/>
      <c r="D40" s="116"/>
      <c r="E40" s="167"/>
    </row>
    <row r="41" spans="1:5" ht="15.75" x14ac:dyDescent="0.25">
      <c r="A41" s="124"/>
      <c r="B41" s="105"/>
      <c r="C41" s="116"/>
      <c r="D41" s="116"/>
      <c r="E41" s="167"/>
    </row>
    <row r="42" spans="1:5" ht="15.75" x14ac:dyDescent="0.25">
      <c r="A42" s="115" t="s">
        <v>423</v>
      </c>
      <c r="B42" s="162" t="s">
        <v>288</v>
      </c>
      <c r="C42" s="116" t="s">
        <v>303</v>
      </c>
      <c r="D42" s="116" t="s">
        <v>197</v>
      </c>
      <c r="E42" s="167">
        <v>53</v>
      </c>
    </row>
    <row r="43" spans="1:5" ht="15.75" x14ac:dyDescent="0.25">
      <c r="A43" s="115" t="s">
        <v>463</v>
      </c>
      <c r="B43" s="162" t="s">
        <v>288</v>
      </c>
      <c r="C43" s="116" t="s">
        <v>304</v>
      </c>
      <c r="D43" s="116" t="s">
        <v>197</v>
      </c>
      <c r="E43" s="167">
        <v>52</v>
      </c>
    </row>
    <row r="44" spans="1:5" ht="15.75" x14ac:dyDescent="0.25">
      <c r="A44" s="115" t="s">
        <v>464</v>
      </c>
      <c r="B44" s="162" t="s">
        <v>290</v>
      </c>
      <c r="C44" s="116" t="s">
        <v>305</v>
      </c>
      <c r="D44" s="116" t="s">
        <v>197</v>
      </c>
      <c r="E44" s="167">
        <v>137</v>
      </c>
    </row>
    <row r="45" spans="1:5" ht="15.75" x14ac:dyDescent="0.25">
      <c r="A45" s="115" t="s">
        <v>465</v>
      </c>
      <c r="B45" s="162" t="s">
        <v>374</v>
      </c>
      <c r="C45" s="116" t="s">
        <v>306</v>
      </c>
      <c r="D45" s="116" t="s">
        <v>197</v>
      </c>
      <c r="E45" s="167">
        <v>329</v>
      </c>
    </row>
    <row r="46" spans="1:5" ht="15.75" x14ac:dyDescent="0.25">
      <c r="A46" s="115" t="s">
        <v>466</v>
      </c>
      <c r="B46" s="162" t="s">
        <v>375</v>
      </c>
      <c r="C46" s="116" t="s">
        <v>307</v>
      </c>
      <c r="D46" s="116" t="s">
        <v>197</v>
      </c>
      <c r="E46" s="167">
        <v>279</v>
      </c>
    </row>
    <row r="47" spans="1:5" ht="15.75" x14ac:dyDescent="0.25">
      <c r="A47" s="115" t="s">
        <v>467</v>
      </c>
      <c r="B47" s="162" t="s">
        <v>413</v>
      </c>
      <c r="C47" s="116" t="s">
        <v>308</v>
      </c>
      <c r="D47" s="116" t="s">
        <v>197</v>
      </c>
      <c r="E47" s="167">
        <v>224</v>
      </c>
    </row>
    <row r="48" spans="1:5" ht="15.75" x14ac:dyDescent="0.25">
      <c r="A48" s="115" t="s">
        <v>468</v>
      </c>
      <c r="B48" s="162" t="s">
        <v>376</v>
      </c>
      <c r="C48" s="116" t="s">
        <v>309</v>
      </c>
      <c r="D48" s="116" t="s">
        <v>197</v>
      </c>
      <c r="E48" s="167">
        <v>76</v>
      </c>
    </row>
    <row r="49" spans="1:5" ht="15.75" x14ac:dyDescent="0.25">
      <c r="A49" s="115" t="s">
        <v>469</v>
      </c>
      <c r="B49" s="162" t="s">
        <v>414</v>
      </c>
      <c r="C49" s="116" t="s">
        <v>310</v>
      </c>
      <c r="D49" s="116" t="s">
        <v>197</v>
      </c>
      <c r="E49" s="167">
        <v>27</v>
      </c>
    </row>
    <row r="50" spans="1:5" ht="15.75" x14ac:dyDescent="0.25">
      <c r="A50" s="115" t="s">
        <v>470</v>
      </c>
      <c r="B50" s="162" t="s">
        <v>299</v>
      </c>
      <c r="C50" s="116" t="s">
        <v>311</v>
      </c>
      <c r="D50" s="116" t="s">
        <v>197</v>
      </c>
      <c r="E50" s="167">
        <v>90</v>
      </c>
    </row>
    <row r="51" spans="1:5" ht="15.75" x14ac:dyDescent="0.25">
      <c r="A51" s="115" t="s">
        <v>471</v>
      </c>
      <c r="B51" s="162" t="s">
        <v>377</v>
      </c>
      <c r="C51" s="116" t="s">
        <v>312</v>
      </c>
      <c r="D51" s="116" t="s">
        <v>197</v>
      </c>
      <c r="E51" s="167">
        <v>131</v>
      </c>
    </row>
    <row r="52" spans="1:5" ht="15.75" x14ac:dyDescent="0.25">
      <c r="A52" s="115" t="s">
        <v>472</v>
      </c>
      <c r="B52" s="162" t="s">
        <v>378</v>
      </c>
      <c r="C52" s="116" t="s">
        <v>313</v>
      </c>
      <c r="D52" s="116" t="s">
        <v>197</v>
      </c>
      <c r="E52" s="167">
        <v>153</v>
      </c>
    </row>
    <row r="53" spans="1:5" ht="15.75" x14ac:dyDescent="0.25">
      <c r="A53" s="115" t="s">
        <v>473</v>
      </c>
      <c r="B53" s="162" t="s">
        <v>379</v>
      </c>
      <c r="C53" s="116" t="s">
        <v>314</v>
      </c>
      <c r="D53" s="116" t="s">
        <v>197</v>
      </c>
      <c r="E53" s="167">
        <v>62</v>
      </c>
    </row>
    <row r="54" spans="1:5" ht="15.75" x14ac:dyDescent="0.25">
      <c r="A54" s="115" t="s">
        <v>474</v>
      </c>
      <c r="B54" s="162" t="s">
        <v>299</v>
      </c>
      <c r="C54" s="116" t="s">
        <v>315</v>
      </c>
      <c r="D54" s="116" t="s">
        <v>197</v>
      </c>
      <c r="E54" s="167">
        <v>50</v>
      </c>
    </row>
    <row r="55" spans="1:5" ht="15.75" x14ac:dyDescent="0.25">
      <c r="A55" s="115" t="s">
        <v>475</v>
      </c>
      <c r="B55" s="162" t="s">
        <v>380</v>
      </c>
      <c r="C55" s="116" t="s">
        <v>316</v>
      </c>
      <c r="D55" s="116" t="s">
        <v>197</v>
      </c>
      <c r="E55" s="167">
        <v>68</v>
      </c>
    </row>
    <row r="56" spans="1:5" ht="15.75" x14ac:dyDescent="0.25">
      <c r="A56" s="115" t="s">
        <v>476</v>
      </c>
      <c r="B56" s="162" t="s">
        <v>381</v>
      </c>
      <c r="C56" s="116" t="s">
        <v>317</v>
      </c>
      <c r="D56" s="116" t="s">
        <v>197</v>
      </c>
      <c r="E56" s="167">
        <v>406</v>
      </c>
    </row>
    <row r="57" spans="1:5" ht="15.75" x14ac:dyDescent="0.25">
      <c r="A57" s="115" t="s">
        <v>477</v>
      </c>
      <c r="B57" s="162" t="s">
        <v>382</v>
      </c>
      <c r="C57" s="116" t="s">
        <v>318</v>
      </c>
      <c r="D57" s="116" t="s">
        <v>197</v>
      </c>
      <c r="E57" s="167">
        <v>239</v>
      </c>
    </row>
    <row r="58" spans="1:5" ht="15.75" x14ac:dyDescent="0.25">
      <c r="A58" s="115" t="s">
        <v>478</v>
      </c>
      <c r="B58" s="162" t="s">
        <v>416</v>
      </c>
      <c r="C58" s="116" t="s">
        <v>319</v>
      </c>
      <c r="D58" s="116" t="s">
        <v>197</v>
      </c>
      <c r="E58" s="167">
        <v>39</v>
      </c>
    </row>
    <row r="59" spans="1:5" ht="15.75" x14ac:dyDescent="0.25">
      <c r="A59" s="115" t="s">
        <v>479</v>
      </c>
      <c r="B59" s="162" t="s">
        <v>415</v>
      </c>
      <c r="C59" s="116" t="s">
        <v>320</v>
      </c>
      <c r="D59" s="116" t="s">
        <v>197</v>
      </c>
      <c r="E59" s="167">
        <v>39</v>
      </c>
    </row>
    <row r="60" spans="1:5" ht="15.75" x14ac:dyDescent="0.25">
      <c r="A60" s="115" t="s">
        <v>480</v>
      </c>
      <c r="B60" s="162" t="s">
        <v>383</v>
      </c>
      <c r="C60" s="116" t="s">
        <v>321</v>
      </c>
      <c r="D60" s="116" t="s">
        <v>197</v>
      </c>
      <c r="E60" s="167">
        <v>48</v>
      </c>
    </row>
    <row r="61" spans="1:5" ht="15.75" x14ac:dyDescent="0.25">
      <c r="A61" s="115" t="s">
        <v>481</v>
      </c>
      <c r="B61" s="162" t="s">
        <v>287</v>
      </c>
      <c r="C61" s="116" t="s">
        <v>322</v>
      </c>
      <c r="D61" s="116" t="s">
        <v>197</v>
      </c>
      <c r="E61" s="167">
        <v>86</v>
      </c>
    </row>
    <row r="62" spans="1:5" ht="15.75" x14ac:dyDescent="0.25">
      <c r="A62" s="115" t="s">
        <v>482</v>
      </c>
      <c r="B62" s="162" t="s">
        <v>286</v>
      </c>
      <c r="C62" s="116" t="s">
        <v>323</v>
      </c>
      <c r="D62" s="116" t="s">
        <v>197</v>
      </c>
      <c r="E62" s="167">
        <v>67</v>
      </c>
    </row>
    <row r="63" spans="1:5" ht="15.75" x14ac:dyDescent="0.25">
      <c r="A63" s="115" t="s">
        <v>483</v>
      </c>
      <c r="B63" s="162" t="s">
        <v>384</v>
      </c>
      <c r="C63" s="116" t="s">
        <v>324</v>
      </c>
      <c r="D63" s="116" t="s">
        <v>197</v>
      </c>
      <c r="E63" s="167">
        <v>185</v>
      </c>
    </row>
    <row r="64" spans="1:5" ht="15.75" x14ac:dyDescent="0.25">
      <c r="A64" s="115" t="s">
        <v>484</v>
      </c>
      <c r="B64" s="162" t="s">
        <v>385</v>
      </c>
      <c r="C64" s="116" t="s">
        <v>325</v>
      </c>
      <c r="D64" s="116" t="s">
        <v>197</v>
      </c>
      <c r="E64" s="167">
        <v>298</v>
      </c>
    </row>
    <row r="65" spans="1:5" ht="15.75" x14ac:dyDescent="0.25">
      <c r="A65" s="115" t="s">
        <v>485</v>
      </c>
      <c r="B65" s="162" t="s">
        <v>386</v>
      </c>
      <c r="C65" s="116" t="s">
        <v>326</v>
      </c>
      <c r="D65" s="116" t="s">
        <v>197</v>
      </c>
      <c r="E65" s="167">
        <v>94</v>
      </c>
    </row>
    <row r="66" spans="1:5" ht="15.75" x14ac:dyDescent="0.25">
      <c r="A66" s="115" t="s">
        <v>486</v>
      </c>
      <c r="B66" s="162" t="s">
        <v>387</v>
      </c>
      <c r="C66" s="116" t="s">
        <v>327</v>
      </c>
      <c r="D66" s="116" t="s">
        <v>197</v>
      </c>
      <c r="E66" s="167">
        <v>227</v>
      </c>
    </row>
    <row r="67" spans="1:5" ht="15.75" x14ac:dyDescent="0.25">
      <c r="A67" s="115" t="s">
        <v>487</v>
      </c>
      <c r="B67" s="162" t="s">
        <v>388</v>
      </c>
      <c r="C67" s="116" t="s">
        <v>328</v>
      </c>
      <c r="D67" s="116" t="s">
        <v>197</v>
      </c>
      <c r="E67" s="167">
        <v>147</v>
      </c>
    </row>
    <row r="68" spans="1:5" ht="15.75" x14ac:dyDescent="0.25">
      <c r="A68" s="115" t="s">
        <v>488</v>
      </c>
      <c r="B68" s="162" t="s">
        <v>389</v>
      </c>
      <c r="C68" s="116" t="s">
        <v>329</v>
      </c>
      <c r="D68" s="116" t="s">
        <v>197</v>
      </c>
      <c r="E68" s="167">
        <v>145</v>
      </c>
    </row>
    <row r="69" spans="1:5" ht="15.75" x14ac:dyDescent="0.25">
      <c r="A69" s="115" t="s">
        <v>489</v>
      </c>
      <c r="B69" s="162" t="s">
        <v>300</v>
      </c>
      <c r="C69" s="116" t="s">
        <v>330</v>
      </c>
      <c r="D69" s="116" t="s">
        <v>197</v>
      </c>
      <c r="E69" s="167">
        <v>94</v>
      </c>
    </row>
    <row r="70" spans="1:5" ht="15.75" x14ac:dyDescent="0.25">
      <c r="A70" s="115" t="s">
        <v>490</v>
      </c>
      <c r="B70" s="162" t="s">
        <v>390</v>
      </c>
      <c r="C70" s="116" t="s">
        <v>331</v>
      </c>
      <c r="D70" s="116" t="s">
        <v>197</v>
      </c>
      <c r="E70" s="167">
        <v>79</v>
      </c>
    </row>
    <row r="71" spans="1:5" ht="15.75" x14ac:dyDescent="0.25">
      <c r="A71" s="115" t="s">
        <v>491</v>
      </c>
      <c r="B71" s="162" t="s">
        <v>290</v>
      </c>
      <c r="C71" s="116" t="s">
        <v>332</v>
      </c>
      <c r="D71" s="116" t="s">
        <v>197</v>
      </c>
      <c r="E71" s="167">
        <v>208</v>
      </c>
    </row>
    <row r="72" spans="1:5" ht="15.75" x14ac:dyDescent="0.25">
      <c r="A72" s="115" t="s">
        <v>492</v>
      </c>
      <c r="B72" s="162" t="s">
        <v>391</v>
      </c>
      <c r="C72" s="116" t="s">
        <v>333</v>
      </c>
      <c r="D72" s="116" t="s">
        <v>197</v>
      </c>
      <c r="E72" s="167">
        <v>138</v>
      </c>
    </row>
    <row r="73" spans="1:5" ht="15.75" x14ac:dyDescent="0.25">
      <c r="A73" s="115" t="s">
        <v>493</v>
      </c>
      <c r="B73" s="162" t="s">
        <v>290</v>
      </c>
      <c r="C73" s="116" t="s">
        <v>334</v>
      </c>
      <c r="D73" s="116" t="s">
        <v>197</v>
      </c>
      <c r="E73" s="167">
        <v>339</v>
      </c>
    </row>
    <row r="74" spans="1:5" ht="15.75" x14ac:dyDescent="0.25">
      <c r="A74" s="115" t="s">
        <v>494</v>
      </c>
      <c r="B74" s="162" t="s">
        <v>392</v>
      </c>
      <c r="C74" s="116" t="s">
        <v>335</v>
      </c>
      <c r="D74" s="116" t="s">
        <v>197</v>
      </c>
      <c r="E74" s="167">
        <v>250</v>
      </c>
    </row>
    <row r="75" spans="1:5" ht="15.75" x14ac:dyDescent="0.25">
      <c r="A75" s="115" t="s">
        <v>495</v>
      </c>
      <c r="B75" s="162" t="s">
        <v>393</v>
      </c>
      <c r="C75" s="116" t="s">
        <v>336</v>
      </c>
      <c r="D75" s="116" t="s">
        <v>197</v>
      </c>
      <c r="E75" s="167">
        <v>162</v>
      </c>
    </row>
    <row r="76" spans="1:5" ht="15.75" x14ac:dyDescent="0.25">
      <c r="A76" s="115" t="s">
        <v>496</v>
      </c>
      <c r="B76" s="162" t="s">
        <v>394</v>
      </c>
      <c r="C76" s="116" t="s">
        <v>337</v>
      </c>
      <c r="D76" s="116" t="s">
        <v>197</v>
      </c>
      <c r="E76" s="167">
        <v>95</v>
      </c>
    </row>
    <row r="77" spans="1:5" ht="15.75" x14ac:dyDescent="0.25">
      <c r="A77" s="115" t="s">
        <v>497</v>
      </c>
      <c r="B77" s="162" t="s">
        <v>394</v>
      </c>
      <c r="C77" s="116" t="s">
        <v>338</v>
      </c>
      <c r="D77" s="116" t="s">
        <v>197</v>
      </c>
      <c r="E77" s="167">
        <v>40</v>
      </c>
    </row>
    <row r="78" spans="1:5" ht="15.75" x14ac:dyDescent="0.25">
      <c r="A78" s="115" t="s">
        <v>498</v>
      </c>
      <c r="B78" s="162" t="s">
        <v>395</v>
      </c>
      <c r="C78" s="116" t="s">
        <v>339</v>
      </c>
      <c r="D78" s="116" t="s">
        <v>197</v>
      </c>
      <c r="E78" s="167">
        <v>210</v>
      </c>
    </row>
    <row r="79" spans="1:5" ht="15.75" x14ac:dyDescent="0.25">
      <c r="A79" s="115" t="s">
        <v>499</v>
      </c>
      <c r="B79" s="162" t="s">
        <v>396</v>
      </c>
      <c r="C79" s="116" t="s">
        <v>340</v>
      </c>
      <c r="D79" s="116" t="s">
        <v>197</v>
      </c>
      <c r="E79" s="167">
        <v>427</v>
      </c>
    </row>
    <row r="80" spans="1:5" ht="15.75" x14ac:dyDescent="0.25">
      <c r="A80" s="115" t="s">
        <v>500</v>
      </c>
      <c r="B80" s="162" t="s">
        <v>397</v>
      </c>
      <c r="C80" s="116" t="s">
        <v>341</v>
      </c>
      <c r="D80" s="116" t="s">
        <v>197</v>
      </c>
      <c r="E80" s="167">
        <v>33</v>
      </c>
    </row>
    <row r="81" spans="1:5" ht="15.75" x14ac:dyDescent="0.25">
      <c r="A81" s="115" t="s">
        <v>501</v>
      </c>
      <c r="B81" s="162" t="s">
        <v>398</v>
      </c>
      <c r="C81" s="116" t="s">
        <v>342</v>
      </c>
      <c r="D81" s="116" t="s">
        <v>197</v>
      </c>
      <c r="E81" s="167">
        <v>123</v>
      </c>
    </row>
    <row r="82" spans="1:5" ht="15.75" x14ac:dyDescent="0.25">
      <c r="A82" s="115" t="s">
        <v>502</v>
      </c>
      <c r="B82" s="162" t="s">
        <v>399</v>
      </c>
      <c r="C82" s="116" t="s">
        <v>343</v>
      </c>
      <c r="D82" s="116" t="s">
        <v>197</v>
      </c>
      <c r="E82" s="167">
        <v>219</v>
      </c>
    </row>
    <row r="83" spans="1:5" ht="15.75" x14ac:dyDescent="0.25">
      <c r="A83" s="115" t="s">
        <v>503</v>
      </c>
      <c r="B83" s="162" t="s">
        <v>285</v>
      </c>
      <c r="C83" s="116" t="s">
        <v>344</v>
      </c>
      <c r="D83" s="116" t="s">
        <v>197</v>
      </c>
      <c r="E83" s="167">
        <v>108</v>
      </c>
    </row>
    <row r="84" spans="1:5" ht="15.75" x14ac:dyDescent="0.25">
      <c r="A84" s="115" t="s">
        <v>504</v>
      </c>
      <c r="B84" s="162" t="s">
        <v>400</v>
      </c>
      <c r="C84" s="116" t="s">
        <v>345</v>
      </c>
      <c r="D84" s="116" t="s">
        <v>197</v>
      </c>
      <c r="E84" s="167">
        <v>115</v>
      </c>
    </row>
    <row r="85" spans="1:5" ht="15.75" x14ac:dyDescent="0.25">
      <c r="A85" s="115" t="s">
        <v>505</v>
      </c>
      <c r="B85" s="162" t="s">
        <v>217</v>
      </c>
      <c r="C85" s="116" t="s">
        <v>346</v>
      </c>
      <c r="D85" s="116" t="s">
        <v>197</v>
      </c>
      <c r="E85" s="167">
        <v>146</v>
      </c>
    </row>
    <row r="86" spans="1:5" ht="15.75" x14ac:dyDescent="0.25">
      <c r="A86" s="115" t="s">
        <v>506</v>
      </c>
      <c r="B86" s="162" t="s">
        <v>217</v>
      </c>
      <c r="C86" s="116" t="s">
        <v>347</v>
      </c>
      <c r="D86" s="116" t="s">
        <v>197</v>
      </c>
      <c r="E86" s="167">
        <v>149</v>
      </c>
    </row>
    <row r="87" spans="1:5" ht="15.75" x14ac:dyDescent="0.25">
      <c r="A87" s="115" t="s">
        <v>507</v>
      </c>
      <c r="B87" s="162" t="s">
        <v>217</v>
      </c>
      <c r="C87" s="116" t="s">
        <v>348</v>
      </c>
      <c r="D87" s="116" t="s">
        <v>197</v>
      </c>
      <c r="E87" s="167">
        <v>185</v>
      </c>
    </row>
    <row r="88" spans="1:5" ht="15.75" x14ac:dyDescent="0.25">
      <c r="A88" s="115" t="s">
        <v>508</v>
      </c>
      <c r="B88" s="162" t="s">
        <v>217</v>
      </c>
      <c r="C88" s="116" t="s">
        <v>211</v>
      </c>
      <c r="D88" s="116" t="s">
        <v>197</v>
      </c>
      <c r="E88" s="167">
        <v>210</v>
      </c>
    </row>
    <row r="89" spans="1:5" ht="15.75" x14ac:dyDescent="0.25">
      <c r="A89" s="115" t="s">
        <v>509</v>
      </c>
      <c r="B89" s="162" t="s">
        <v>401</v>
      </c>
      <c r="C89" s="116" t="s">
        <v>349</v>
      </c>
      <c r="D89" s="116" t="s">
        <v>197</v>
      </c>
      <c r="E89" s="167">
        <v>358</v>
      </c>
    </row>
    <row r="90" spans="1:5" ht="15.75" x14ac:dyDescent="0.25">
      <c r="A90" s="115" t="s">
        <v>510</v>
      </c>
      <c r="B90" s="162" t="s">
        <v>285</v>
      </c>
      <c r="C90" s="116" t="s">
        <v>350</v>
      </c>
      <c r="D90" s="116" t="s">
        <v>197</v>
      </c>
      <c r="E90" s="167">
        <v>99</v>
      </c>
    </row>
    <row r="91" spans="1:5" ht="15.75" x14ac:dyDescent="0.25">
      <c r="A91" s="115" t="s">
        <v>511</v>
      </c>
      <c r="B91" s="162" t="s">
        <v>285</v>
      </c>
      <c r="C91" s="116" t="s">
        <v>351</v>
      </c>
      <c r="D91" s="116" t="s">
        <v>197</v>
      </c>
      <c r="E91" s="167">
        <v>65</v>
      </c>
    </row>
    <row r="92" spans="1:5" ht="15.75" x14ac:dyDescent="0.25">
      <c r="A92" s="115" t="s">
        <v>512</v>
      </c>
      <c r="B92" s="162" t="s">
        <v>285</v>
      </c>
      <c r="C92" s="116" t="s">
        <v>352</v>
      </c>
      <c r="D92" s="116" t="s">
        <v>197</v>
      </c>
      <c r="E92" s="167">
        <v>55</v>
      </c>
    </row>
    <row r="93" spans="1:5" ht="15.75" x14ac:dyDescent="0.25">
      <c r="A93" s="115" t="s">
        <v>513</v>
      </c>
      <c r="B93" s="162" t="s">
        <v>290</v>
      </c>
      <c r="C93" s="116" t="s">
        <v>353</v>
      </c>
      <c r="D93" s="116" t="s">
        <v>197</v>
      </c>
      <c r="E93" s="167">
        <v>296</v>
      </c>
    </row>
    <row r="94" spans="1:5" ht="15.75" x14ac:dyDescent="0.25">
      <c r="A94" s="115" t="s">
        <v>514</v>
      </c>
      <c r="B94" s="162" t="s">
        <v>402</v>
      </c>
      <c r="C94" s="116" t="s">
        <v>354</v>
      </c>
      <c r="D94" s="116" t="s">
        <v>197</v>
      </c>
      <c r="E94" s="167">
        <v>203</v>
      </c>
    </row>
    <row r="95" spans="1:5" ht="15.75" x14ac:dyDescent="0.25">
      <c r="A95" s="115" t="s">
        <v>515</v>
      </c>
      <c r="B95" s="162" t="s">
        <v>403</v>
      </c>
      <c r="C95" s="116" t="s">
        <v>355</v>
      </c>
      <c r="D95" s="116" t="s">
        <v>197</v>
      </c>
      <c r="E95" s="167">
        <v>191</v>
      </c>
    </row>
    <row r="96" spans="1:5" ht="15.75" x14ac:dyDescent="0.25">
      <c r="A96" s="115" t="s">
        <v>516</v>
      </c>
      <c r="B96" s="162" t="s">
        <v>290</v>
      </c>
      <c r="C96" s="116" t="s">
        <v>356</v>
      </c>
      <c r="D96" s="116" t="s">
        <v>197</v>
      </c>
      <c r="E96" s="167">
        <v>28</v>
      </c>
    </row>
    <row r="97" spans="1:5" ht="15.75" x14ac:dyDescent="0.25">
      <c r="A97" s="115" t="s">
        <v>517</v>
      </c>
      <c r="B97" s="162" t="s">
        <v>400</v>
      </c>
      <c r="C97" s="116" t="s">
        <v>357</v>
      </c>
      <c r="D97" s="116" t="s">
        <v>197</v>
      </c>
      <c r="E97" s="167">
        <v>148</v>
      </c>
    </row>
    <row r="98" spans="1:5" ht="15.75" x14ac:dyDescent="0.25">
      <c r="A98" s="115" t="s">
        <v>518</v>
      </c>
      <c r="B98" s="162" t="s">
        <v>404</v>
      </c>
      <c r="C98" s="116" t="s">
        <v>358</v>
      </c>
      <c r="D98" s="116" t="s">
        <v>197</v>
      </c>
      <c r="E98" s="167">
        <v>285</v>
      </c>
    </row>
    <row r="99" spans="1:5" ht="15.75" x14ac:dyDescent="0.25">
      <c r="A99" s="115" t="s">
        <v>519</v>
      </c>
      <c r="B99" s="162" t="s">
        <v>290</v>
      </c>
      <c r="C99" s="116" t="s">
        <v>359</v>
      </c>
      <c r="D99" s="116" t="s">
        <v>197</v>
      </c>
      <c r="E99" s="167">
        <v>256</v>
      </c>
    </row>
    <row r="100" spans="1:5" ht="15.75" x14ac:dyDescent="0.25">
      <c r="A100" s="115" t="s">
        <v>520</v>
      </c>
      <c r="B100" s="162" t="s">
        <v>405</v>
      </c>
      <c r="C100" s="116" t="s">
        <v>360</v>
      </c>
      <c r="D100" s="116" t="s">
        <v>197</v>
      </c>
      <c r="E100" s="167">
        <v>238</v>
      </c>
    </row>
    <row r="101" spans="1:5" ht="15.75" x14ac:dyDescent="0.25">
      <c r="A101" s="115" t="s">
        <v>521</v>
      </c>
      <c r="B101" s="162" t="s">
        <v>288</v>
      </c>
      <c r="C101" s="116" t="s">
        <v>361</v>
      </c>
      <c r="D101" s="116" t="s">
        <v>197</v>
      </c>
      <c r="E101" s="167">
        <v>105</v>
      </c>
    </row>
    <row r="102" spans="1:5" ht="15.75" x14ac:dyDescent="0.25">
      <c r="A102" s="115" t="s">
        <v>522</v>
      </c>
      <c r="B102" s="162" t="s">
        <v>283</v>
      </c>
      <c r="C102" s="116" t="s">
        <v>362</v>
      </c>
      <c r="D102" s="116" t="s">
        <v>197</v>
      </c>
      <c r="E102" s="167">
        <v>113</v>
      </c>
    </row>
    <row r="103" spans="1:5" ht="15.75" x14ac:dyDescent="0.25">
      <c r="A103" s="115" t="s">
        <v>523</v>
      </c>
      <c r="B103" s="162" t="s">
        <v>406</v>
      </c>
      <c r="C103" s="116" t="s">
        <v>363</v>
      </c>
      <c r="D103" s="116" t="s">
        <v>197</v>
      </c>
      <c r="E103" s="167">
        <v>55</v>
      </c>
    </row>
    <row r="104" spans="1:5" ht="15.75" x14ac:dyDescent="0.25">
      <c r="A104" s="115" t="s">
        <v>524</v>
      </c>
      <c r="B104" s="162" t="s">
        <v>407</v>
      </c>
      <c r="C104" s="116" t="s">
        <v>364</v>
      </c>
      <c r="D104" s="116" t="s">
        <v>197</v>
      </c>
      <c r="E104" s="167">
        <v>532</v>
      </c>
    </row>
    <row r="105" spans="1:5" ht="15.75" x14ac:dyDescent="0.25">
      <c r="A105" s="115" t="s">
        <v>525</v>
      </c>
      <c r="B105" s="162" t="s">
        <v>290</v>
      </c>
      <c r="C105" s="116" t="s">
        <v>365</v>
      </c>
      <c r="D105" s="116" t="s">
        <v>197</v>
      </c>
      <c r="E105" s="167">
        <v>71</v>
      </c>
    </row>
    <row r="106" spans="1:5" ht="15.75" x14ac:dyDescent="0.25">
      <c r="A106" s="115" t="s">
        <v>526</v>
      </c>
      <c r="B106" s="162" t="s">
        <v>400</v>
      </c>
      <c r="C106" s="116" t="s">
        <v>366</v>
      </c>
      <c r="D106" s="116" t="s">
        <v>197</v>
      </c>
      <c r="E106" s="167">
        <v>141</v>
      </c>
    </row>
    <row r="107" spans="1:5" ht="15.75" x14ac:dyDescent="0.25">
      <c r="A107" s="115" t="s">
        <v>527</v>
      </c>
      <c r="B107" s="162" t="s">
        <v>381</v>
      </c>
      <c r="C107" s="116" t="s">
        <v>367</v>
      </c>
      <c r="D107" s="116" t="s">
        <v>197</v>
      </c>
      <c r="E107" s="167">
        <v>72</v>
      </c>
    </row>
    <row r="108" spans="1:5" ht="15.75" x14ac:dyDescent="0.25">
      <c r="A108" s="115" t="s">
        <v>528</v>
      </c>
      <c r="B108" s="162" t="s">
        <v>297</v>
      </c>
      <c r="C108" s="116" t="s">
        <v>368</v>
      </c>
      <c r="D108" s="116" t="s">
        <v>197</v>
      </c>
      <c r="E108" s="167">
        <v>81</v>
      </c>
    </row>
    <row r="109" spans="1:5" ht="15.75" x14ac:dyDescent="0.25">
      <c r="A109" s="115" t="s">
        <v>529</v>
      </c>
      <c r="B109" s="162" t="s">
        <v>219</v>
      </c>
      <c r="C109" s="116" t="s">
        <v>218</v>
      </c>
      <c r="D109" s="116" t="s">
        <v>197</v>
      </c>
      <c r="E109" s="167">
        <v>251</v>
      </c>
    </row>
    <row r="110" spans="1:5" ht="16.5" thickBot="1" x14ac:dyDescent="0.3">
      <c r="A110" s="115"/>
      <c r="B110" s="162"/>
      <c r="C110" s="116"/>
      <c r="D110" s="116"/>
      <c r="E110" s="167"/>
    </row>
    <row r="111" spans="1:5" ht="17.25" thickTop="1" thickBot="1" x14ac:dyDescent="0.3">
      <c r="A111" s="150" t="s">
        <v>422</v>
      </c>
      <c r="B111" s="107" t="s">
        <v>408</v>
      </c>
      <c r="C111" s="137"/>
      <c r="D111" s="138"/>
      <c r="E111" s="139">
        <f>SUM(E39:E110)</f>
        <v>10724</v>
      </c>
    </row>
    <row r="112" spans="1:5" ht="16.5" thickTop="1" x14ac:dyDescent="0.25">
      <c r="A112" s="115"/>
      <c r="B112" s="106"/>
      <c r="C112" s="116"/>
      <c r="D112" s="116"/>
      <c r="E112" s="167"/>
    </row>
    <row r="113" spans="1:9" ht="15.75" x14ac:dyDescent="0.25">
      <c r="A113" s="124" t="s">
        <v>424</v>
      </c>
      <c r="B113" s="105" t="s">
        <v>409</v>
      </c>
      <c r="C113" s="130"/>
      <c r="D113" s="130"/>
      <c r="E113" s="166"/>
    </row>
    <row r="114" spans="1:9" ht="15.75" x14ac:dyDescent="0.25">
      <c r="A114" s="124"/>
      <c r="B114" s="105"/>
      <c r="C114" s="130"/>
      <c r="D114" s="130"/>
      <c r="E114" s="166"/>
    </row>
    <row r="115" spans="1:9" ht="15.75" x14ac:dyDescent="0.25">
      <c r="A115" s="115" t="s">
        <v>425</v>
      </c>
      <c r="B115" s="106" t="s">
        <v>411</v>
      </c>
      <c r="C115" s="116" t="s">
        <v>412</v>
      </c>
      <c r="D115" s="116" t="s">
        <v>197</v>
      </c>
      <c r="E115" s="167">
        <v>394</v>
      </c>
    </row>
    <row r="116" spans="1:9" ht="16.5" thickBot="1" x14ac:dyDescent="0.3">
      <c r="A116" s="115"/>
      <c r="B116" s="106"/>
      <c r="C116" s="116"/>
      <c r="D116" s="116"/>
      <c r="E116" s="167"/>
    </row>
    <row r="117" spans="1:9" ht="17.25" thickTop="1" thickBot="1" x14ac:dyDescent="0.3">
      <c r="A117" s="150" t="s">
        <v>424</v>
      </c>
      <c r="B117" s="107" t="s">
        <v>410</v>
      </c>
      <c r="C117" s="137"/>
      <c r="D117" s="138"/>
      <c r="E117" s="139">
        <f>SUM(E112:E116)</f>
        <v>394</v>
      </c>
    </row>
    <row r="118" spans="1:9" ht="16.5" thickTop="1" x14ac:dyDescent="0.25">
      <c r="A118" s="115"/>
      <c r="B118" s="106"/>
      <c r="C118" s="116"/>
      <c r="D118" s="116"/>
      <c r="E118" s="167"/>
    </row>
    <row r="119" spans="1:9" ht="15.75" x14ac:dyDescent="0.25">
      <c r="A119" s="124" t="s">
        <v>630</v>
      </c>
      <c r="B119" s="105" t="s">
        <v>215</v>
      </c>
      <c r="C119" s="130"/>
      <c r="D119" s="130"/>
      <c r="E119" s="166"/>
    </row>
    <row r="120" spans="1:9" s="128" customFormat="1" ht="15.75" x14ac:dyDescent="0.25">
      <c r="A120" s="124"/>
      <c r="B120" s="105"/>
      <c r="C120" s="130"/>
      <c r="D120" s="130"/>
      <c r="E120" s="166"/>
      <c r="F120" s="21"/>
      <c r="G120"/>
      <c r="H120"/>
      <c r="I120"/>
    </row>
    <row r="121" spans="1:9" s="128" customFormat="1" ht="15.75" x14ac:dyDescent="0.25">
      <c r="A121" s="115" t="s">
        <v>631</v>
      </c>
      <c r="B121" s="106" t="s">
        <v>217</v>
      </c>
      <c r="C121" s="116" t="s">
        <v>211</v>
      </c>
      <c r="D121" s="116" t="s">
        <v>197</v>
      </c>
      <c r="E121" s="167">
        <v>210</v>
      </c>
      <c r="F121" s="21"/>
      <c r="G121"/>
      <c r="H121"/>
      <c r="I121"/>
    </row>
    <row r="122" spans="1:9" s="128" customFormat="1" ht="15.75" x14ac:dyDescent="0.25">
      <c r="A122" s="115" t="s">
        <v>632</v>
      </c>
      <c r="B122" s="106" t="s">
        <v>219</v>
      </c>
      <c r="C122" s="116" t="s">
        <v>218</v>
      </c>
      <c r="D122" s="116" t="s">
        <v>197</v>
      </c>
      <c r="E122" s="167">
        <v>406</v>
      </c>
      <c r="F122" s="21"/>
      <c r="G122"/>
      <c r="H122"/>
      <c r="I122"/>
    </row>
    <row r="123" spans="1:9" s="128" customFormat="1" ht="16.5" thickBot="1" x14ac:dyDescent="0.3">
      <c r="A123" s="124"/>
      <c r="B123" s="105"/>
      <c r="C123" s="130"/>
      <c r="D123" s="130"/>
      <c r="E123" s="166"/>
      <c r="F123" s="21"/>
      <c r="G123"/>
      <c r="H123"/>
      <c r="I123"/>
    </row>
    <row r="124" spans="1:9" ht="17.25" thickTop="1" thickBot="1" x14ac:dyDescent="0.3">
      <c r="A124" s="150" t="s">
        <v>630</v>
      </c>
      <c r="B124" s="107" t="s">
        <v>703</v>
      </c>
      <c r="C124" s="137"/>
      <c r="D124" s="138"/>
      <c r="E124" s="138">
        <f>SUM(E118:E123)</f>
        <v>616</v>
      </c>
      <c r="F124" s="21"/>
    </row>
    <row r="125" spans="1:9" ht="13.5" thickTop="1" x14ac:dyDescent="0.2"/>
  </sheetData>
  <sheetProtection algorithmName="SHA-512" hashValue="lDpwBC+DWvPQaKQJUXe1J9L39jpjEx081qG88i1VvuFTUYsRkwQ44Y/eqstMz/RHuRyL7POMzgZGVw1varF6nA==" saltValue="Y2TfdHEgjK/LE3heEsOb1g==" spinCount="100000" sheet="1" objects="1" scenarios="1"/>
  <mergeCells count="1">
    <mergeCell ref="A1:E1"/>
  </mergeCells>
  <pageMargins left="0.7" right="0.7" top="0.75" bottom="0.75" header="0.3" footer="0.3"/>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F171"/>
  <sheetViews>
    <sheetView tabSelected="1" view="pageBreakPreview" topLeftCell="A73" zoomScaleNormal="100" zoomScaleSheetLayoutView="100" workbookViewId="0">
      <selection activeCell="B34" sqref="B34"/>
    </sheetView>
  </sheetViews>
  <sheetFormatPr defaultRowHeight="12.75" x14ac:dyDescent="0.2"/>
  <cols>
    <col min="1" max="1" width="8.7109375" customWidth="1"/>
    <col min="2" max="2" width="50.7109375" customWidth="1"/>
    <col min="3" max="3" width="16.7109375" customWidth="1"/>
    <col min="4" max="4" width="6.7109375" customWidth="1"/>
    <col min="5" max="5" width="18.7109375" style="168" customWidth="1"/>
    <col min="6" max="6" width="23.7109375" bestFit="1" customWidth="1"/>
    <col min="7" max="7" width="10.7109375" customWidth="1"/>
  </cols>
  <sheetData>
    <row r="1" spans="1:5" ht="39.950000000000003" customHeight="1" x14ac:dyDescent="0.2">
      <c r="A1" s="196" t="s">
        <v>16</v>
      </c>
      <c r="B1" s="196"/>
      <c r="C1" s="196"/>
      <c r="D1" s="196"/>
      <c r="E1" s="196"/>
    </row>
    <row r="2" spans="1:5" ht="15.75" x14ac:dyDescent="0.25">
      <c r="A2" s="24"/>
      <c r="B2" s="25"/>
      <c r="C2" s="26"/>
      <c r="D2" s="152"/>
      <c r="E2" s="164"/>
    </row>
    <row r="3" spans="1:5" ht="38.25" x14ac:dyDescent="0.2">
      <c r="A3" s="155" t="s">
        <v>13</v>
      </c>
      <c r="B3" s="156" t="s">
        <v>212</v>
      </c>
      <c r="C3" s="157" t="s">
        <v>213</v>
      </c>
      <c r="D3" s="157" t="s">
        <v>21</v>
      </c>
      <c r="E3" s="157" t="s">
        <v>221</v>
      </c>
    </row>
    <row r="4" spans="1:5" ht="15.75" x14ac:dyDescent="0.25">
      <c r="A4" s="151"/>
      <c r="B4" s="153"/>
      <c r="C4" s="154"/>
      <c r="D4" s="154"/>
      <c r="E4" s="165"/>
    </row>
    <row r="5" spans="1:5" ht="31.5" x14ac:dyDescent="0.25">
      <c r="A5" s="158" t="s">
        <v>530</v>
      </c>
      <c r="B5" s="159" t="s">
        <v>556</v>
      </c>
      <c r="C5" s="160"/>
      <c r="D5" s="160"/>
      <c r="E5" s="161"/>
    </row>
    <row r="6" spans="1:5" ht="15.75" x14ac:dyDescent="0.25">
      <c r="A6" s="124"/>
      <c r="B6" s="105"/>
      <c r="C6" s="130"/>
      <c r="D6" s="130"/>
      <c r="E6" s="131"/>
    </row>
    <row r="7" spans="1:5" ht="15.75" x14ac:dyDescent="0.25">
      <c r="A7" s="124" t="s">
        <v>531</v>
      </c>
      <c r="B7" s="105" t="s">
        <v>633</v>
      </c>
      <c r="C7" s="130"/>
      <c r="D7" s="130"/>
      <c r="E7" s="131"/>
    </row>
    <row r="8" spans="1:5" ht="15.75" x14ac:dyDescent="0.25">
      <c r="A8" s="124"/>
      <c r="B8" s="105"/>
      <c r="C8" s="130"/>
      <c r="D8" s="130"/>
      <c r="E8" s="131"/>
    </row>
    <row r="9" spans="1:5" ht="15.75" x14ac:dyDescent="0.25">
      <c r="A9" s="115" t="s">
        <v>532</v>
      </c>
      <c r="B9" s="106" t="s">
        <v>283</v>
      </c>
      <c r="C9" s="116" t="s">
        <v>442</v>
      </c>
      <c r="D9" s="116" t="s">
        <v>197</v>
      </c>
      <c r="E9" s="167">
        <v>324</v>
      </c>
    </row>
    <row r="10" spans="1:5" ht="15.75" x14ac:dyDescent="0.25">
      <c r="A10" s="115" t="s">
        <v>533</v>
      </c>
      <c r="B10" s="106" t="s">
        <v>284</v>
      </c>
      <c r="C10" s="116" t="s">
        <v>443</v>
      </c>
      <c r="D10" s="116" t="s">
        <v>197</v>
      </c>
      <c r="E10" s="167">
        <v>420</v>
      </c>
    </row>
    <row r="11" spans="1:5" ht="15.75" x14ac:dyDescent="0.25">
      <c r="A11" s="115" t="s">
        <v>534</v>
      </c>
      <c r="B11" s="106" t="s">
        <v>285</v>
      </c>
      <c r="C11" s="116" t="s">
        <v>444</v>
      </c>
      <c r="D11" s="116" t="s">
        <v>197</v>
      </c>
      <c r="E11" s="167">
        <v>807</v>
      </c>
    </row>
    <row r="12" spans="1:5" ht="15.75" x14ac:dyDescent="0.25">
      <c r="A12" s="115" t="s">
        <v>535</v>
      </c>
      <c r="B12" s="106" t="s">
        <v>286</v>
      </c>
      <c r="C12" s="116" t="s">
        <v>445</v>
      </c>
      <c r="D12" s="116" t="s">
        <v>197</v>
      </c>
      <c r="E12" s="167">
        <v>798</v>
      </c>
    </row>
    <row r="13" spans="1:5" ht="15.75" x14ac:dyDescent="0.25">
      <c r="A13" s="115" t="s">
        <v>536</v>
      </c>
      <c r="B13" s="106" t="s">
        <v>287</v>
      </c>
      <c r="C13" s="116" t="s">
        <v>446</v>
      </c>
      <c r="D13" s="116" t="s">
        <v>197</v>
      </c>
      <c r="E13" s="167">
        <v>799</v>
      </c>
    </row>
    <row r="14" spans="1:5" ht="15.75" x14ac:dyDescent="0.25">
      <c r="A14" s="115" t="s">
        <v>537</v>
      </c>
      <c r="B14" s="106" t="s">
        <v>288</v>
      </c>
      <c r="C14" s="116" t="s">
        <v>447</v>
      </c>
      <c r="D14" s="116" t="s">
        <v>197</v>
      </c>
      <c r="E14" s="167">
        <v>590</v>
      </c>
    </row>
    <row r="15" spans="1:5" ht="15.75" x14ac:dyDescent="0.25">
      <c r="A15" s="115" t="s">
        <v>538</v>
      </c>
      <c r="B15" s="106" t="s">
        <v>289</v>
      </c>
      <c r="C15" s="116" t="s">
        <v>448</v>
      </c>
      <c r="D15" s="116" t="s">
        <v>197</v>
      </c>
      <c r="E15" s="167">
        <v>575</v>
      </c>
    </row>
    <row r="16" spans="1:5" ht="15.75" x14ac:dyDescent="0.25">
      <c r="A16" s="115" t="s">
        <v>539</v>
      </c>
      <c r="B16" s="106" t="s">
        <v>290</v>
      </c>
      <c r="C16" s="116" t="s">
        <v>441</v>
      </c>
      <c r="D16" s="116" t="s">
        <v>197</v>
      </c>
      <c r="E16" s="167">
        <v>703</v>
      </c>
    </row>
    <row r="17" spans="1:5" ht="16.5" thickBot="1" x14ac:dyDescent="0.3">
      <c r="A17" s="115"/>
      <c r="B17" s="106"/>
      <c r="C17" s="116"/>
      <c r="D17" s="116"/>
      <c r="E17" s="167"/>
    </row>
    <row r="18" spans="1:5" ht="17.25" thickTop="1" thickBot="1" x14ac:dyDescent="0.3">
      <c r="A18" s="150" t="s">
        <v>531</v>
      </c>
      <c r="B18" s="107" t="s">
        <v>634</v>
      </c>
      <c r="C18" s="137"/>
      <c r="D18" s="138"/>
      <c r="E18" s="139">
        <f>SUM(E5:E17)</f>
        <v>5016</v>
      </c>
    </row>
    <row r="19" spans="1:5" ht="16.5" thickTop="1" x14ac:dyDescent="0.25">
      <c r="A19" s="115"/>
      <c r="B19" s="106"/>
      <c r="C19" s="116"/>
      <c r="D19" s="116"/>
      <c r="E19" s="167"/>
    </row>
    <row r="20" spans="1:5" ht="15.75" x14ac:dyDescent="0.25">
      <c r="A20" s="124" t="s">
        <v>540</v>
      </c>
      <c r="B20" s="105" t="s">
        <v>635</v>
      </c>
      <c r="C20" s="116"/>
      <c r="D20" s="116"/>
      <c r="E20" s="167"/>
    </row>
    <row r="21" spans="1:5" ht="15.75" x14ac:dyDescent="0.25">
      <c r="A21" s="124"/>
      <c r="B21" s="105"/>
      <c r="C21" s="116"/>
      <c r="D21" s="116"/>
      <c r="E21" s="167"/>
    </row>
    <row r="22" spans="1:5" ht="15.75" x14ac:dyDescent="0.25">
      <c r="A22" s="115" t="s">
        <v>541</v>
      </c>
      <c r="B22" s="162" t="s">
        <v>291</v>
      </c>
      <c r="C22" s="116" t="s">
        <v>440</v>
      </c>
      <c r="D22" s="116" t="s">
        <v>197</v>
      </c>
      <c r="E22" s="167">
        <v>442</v>
      </c>
    </row>
    <row r="23" spans="1:5" ht="47.25" x14ac:dyDescent="0.25">
      <c r="A23" s="132" t="s">
        <v>417</v>
      </c>
      <c r="B23" s="169" t="s">
        <v>418</v>
      </c>
      <c r="C23" s="133"/>
      <c r="D23" s="133" t="s">
        <v>197</v>
      </c>
      <c r="E23" s="170">
        <v>205</v>
      </c>
    </row>
    <row r="24" spans="1:5" ht="15.75" x14ac:dyDescent="0.25">
      <c r="A24" s="115" t="s">
        <v>542</v>
      </c>
      <c r="B24" s="162" t="s">
        <v>292</v>
      </c>
      <c r="C24" s="116" t="s">
        <v>428</v>
      </c>
      <c r="D24" s="116" t="s">
        <v>197</v>
      </c>
      <c r="E24" s="167">
        <v>475</v>
      </c>
    </row>
    <row r="25" spans="1:5" ht="15.75" x14ac:dyDescent="0.25">
      <c r="A25" s="115" t="s">
        <v>543</v>
      </c>
      <c r="B25" s="162" t="s">
        <v>293</v>
      </c>
      <c r="C25" s="116" t="s">
        <v>429</v>
      </c>
      <c r="D25" s="116" t="s">
        <v>197</v>
      </c>
      <c r="E25" s="167">
        <v>269</v>
      </c>
    </row>
    <row r="26" spans="1:5" ht="15.75" x14ac:dyDescent="0.25">
      <c r="A26" s="115" t="s">
        <v>544</v>
      </c>
      <c r="B26" s="162" t="s">
        <v>294</v>
      </c>
      <c r="C26" s="116" t="s">
        <v>430</v>
      </c>
      <c r="D26" s="116" t="s">
        <v>197</v>
      </c>
      <c r="E26" s="167">
        <v>283</v>
      </c>
    </row>
    <row r="27" spans="1:5" ht="15.75" x14ac:dyDescent="0.25">
      <c r="A27" s="115" t="s">
        <v>545</v>
      </c>
      <c r="B27" s="162" t="s">
        <v>295</v>
      </c>
      <c r="C27" s="116" t="s">
        <v>431</v>
      </c>
      <c r="D27" s="116" t="s">
        <v>197</v>
      </c>
      <c r="E27" s="167">
        <v>277</v>
      </c>
    </row>
    <row r="28" spans="1:5" ht="15.75" x14ac:dyDescent="0.25">
      <c r="A28" s="115" t="s">
        <v>546</v>
      </c>
      <c r="B28" s="162" t="s">
        <v>292</v>
      </c>
      <c r="C28" s="116" t="s">
        <v>432</v>
      </c>
      <c r="D28" s="116" t="s">
        <v>197</v>
      </c>
      <c r="E28" s="167">
        <v>36</v>
      </c>
    </row>
    <row r="29" spans="1:5" ht="15.75" x14ac:dyDescent="0.25">
      <c r="A29" s="115" t="s">
        <v>547</v>
      </c>
      <c r="B29" s="162" t="s">
        <v>296</v>
      </c>
      <c r="C29" s="116" t="s">
        <v>427</v>
      </c>
      <c r="D29" s="116" t="s">
        <v>197</v>
      </c>
      <c r="E29" s="167">
        <v>571</v>
      </c>
    </row>
    <row r="30" spans="1:5" ht="15.75" x14ac:dyDescent="0.25">
      <c r="A30" s="115" t="s">
        <v>548</v>
      </c>
      <c r="B30" s="162" t="s">
        <v>296</v>
      </c>
      <c r="C30" s="116" t="s">
        <v>433</v>
      </c>
      <c r="D30" s="116" t="s">
        <v>197</v>
      </c>
      <c r="E30" s="167">
        <v>85</v>
      </c>
    </row>
    <row r="31" spans="1:5" ht="15.75" x14ac:dyDescent="0.25">
      <c r="A31" s="115" t="s">
        <v>549</v>
      </c>
      <c r="B31" s="162" t="s">
        <v>297</v>
      </c>
      <c r="C31" s="116" t="s">
        <v>434</v>
      </c>
      <c r="D31" s="116" t="s">
        <v>197</v>
      </c>
      <c r="E31" s="167">
        <v>172</v>
      </c>
    </row>
    <row r="32" spans="1:5" ht="15.75" x14ac:dyDescent="0.25">
      <c r="A32" s="115" t="s">
        <v>550</v>
      </c>
      <c r="B32" s="162" t="s">
        <v>298</v>
      </c>
      <c r="C32" s="116" t="s">
        <v>426</v>
      </c>
      <c r="D32" s="116" t="s">
        <v>197</v>
      </c>
      <c r="E32" s="167">
        <v>387</v>
      </c>
    </row>
    <row r="33" spans="1:5" ht="15.75" x14ac:dyDescent="0.25">
      <c r="A33" s="115" t="s">
        <v>551</v>
      </c>
      <c r="B33" s="162" t="s">
        <v>299</v>
      </c>
      <c r="C33" s="116" t="s">
        <v>435</v>
      </c>
      <c r="D33" s="116" t="s">
        <v>197</v>
      </c>
      <c r="E33" s="167">
        <v>234</v>
      </c>
    </row>
    <row r="34" spans="1:5" ht="15.75" x14ac:dyDescent="0.25">
      <c r="A34" s="115" t="s">
        <v>552</v>
      </c>
      <c r="B34" s="162" t="s">
        <v>288</v>
      </c>
      <c r="C34" s="116" t="s">
        <v>436</v>
      </c>
      <c r="D34" s="116" t="s">
        <v>197</v>
      </c>
      <c r="E34" s="167">
        <v>534</v>
      </c>
    </row>
    <row r="35" spans="1:5" ht="15.75" x14ac:dyDescent="0.25">
      <c r="A35" s="115" t="s">
        <v>553</v>
      </c>
      <c r="B35" s="163" t="s">
        <v>300</v>
      </c>
      <c r="C35" s="116" t="s">
        <v>437</v>
      </c>
      <c r="D35" s="116" t="s">
        <v>197</v>
      </c>
      <c r="E35" s="167">
        <v>277</v>
      </c>
    </row>
    <row r="36" spans="1:5" ht="15.75" x14ac:dyDescent="0.25">
      <c r="A36" s="115" t="s">
        <v>554</v>
      </c>
      <c r="B36" s="162" t="s">
        <v>301</v>
      </c>
      <c r="C36" s="116" t="s">
        <v>438</v>
      </c>
      <c r="D36" s="116" t="s">
        <v>197</v>
      </c>
      <c r="E36" s="167">
        <v>193</v>
      </c>
    </row>
    <row r="37" spans="1:5" ht="15.75" x14ac:dyDescent="0.25">
      <c r="A37" s="115" t="s">
        <v>555</v>
      </c>
      <c r="B37" s="162" t="s">
        <v>302</v>
      </c>
      <c r="C37" s="116" t="s">
        <v>439</v>
      </c>
      <c r="D37" s="116" t="s">
        <v>197</v>
      </c>
      <c r="E37" s="167">
        <v>334</v>
      </c>
    </row>
    <row r="38" spans="1:5" ht="16.5" thickBot="1" x14ac:dyDescent="0.3">
      <c r="A38" s="115"/>
      <c r="B38" s="162"/>
      <c r="C38" s="116"/>
      <c r="D38" s="116"/>
      <c r="E38" s="167"/>
    </row>
    <row r="39" spans="1:5" ht="17.25" thickTop="1" thickBot="1" x14ac:dyDescent="0.3">
      <c r="A39" s="150" t="s">
        <v>540</v>
      </c>
      <c r="B39" s="107" t="s">
        <v>636</v>
      </c>
      <c r="C39" s="137"/>
      <c r="D39" s="138"/>
      <c r="E39" s="139">
        <f>SUM(E19:E37)</f>
        <v>4774</v>
      </c>
    </row>
    <row r="40" spans="1:5" ht="16.5" thickTop="1" x14ac:dyDescent="0.25">
      <c r="A40" s="115"/>
      <c r="B40" s="162"/>
      <c r="C40" s="116"/>
      <c r="D40" s="116"/>
      <c r="E40" s="167"/>
    </row>
    <row r="41" spans="1:5" ht="15.75" x14ac:dyDescent="0.25">
      <c r="A41" s="124" t="s">
        <v>557</v>
      </c>
      <c r="B41" s="105" t="s">
        <v>637</v>
      </c>
      <c r="C41" s="116"/>
      <c r="D41" s="116"/>
      <c r="E41" s="167"/>
    </row>
    <row r="42" spans="1:5" ht="15.75" x14ac:dyDescent="0.25">
      <c r="A42" s="124"/>
      <c r="B42" s="105"/>
      <c r="C42" s="116"/>
      <c r="D42" s="116"/>
      <c r="E42" s="167"/>
    </row>
    <row r="43" spans="1:5" ht="15.75" x14ac:dyDescent="0.25">
      <c r="A43" s="115" t="s">
        <v>558</v>
      </c>
      <c r="B43" s="162" t="s">
        <v>288</v>
      </c>
      <c r="C43" s="116" t="s">
        <v>303</v>
      </c>
      <c r="D43" s="116" t="s">
        <v>197</v>
      </c>
      <c r="E43" s="167">
        <v>53</v>
      </c>
    </row>
    <row r="44" spans="1:5" ht="15.75" x14ac:dyDescent="0.25">
      <c r="A44" s="115" t="s">
        <v>559</v>
      </c>
      <c r="B44" s="162" t="s">
        <v>288</v>
      </c>
      <c r="C44" s="116" t="s">
        <v>304</v>
      </c>
      <c r="D44" s="116" t="s">
        <v>197</v>
      </c>
      <c r="E44" s="167">
        <v>52</v>
      </c>
    </row>
    <row r="45" spans="1:5" ht="15.75" x14ac:dyDescent="0.25">
      <c r="A45" s="115" t="s">
        <v>560</v>
      </c>
      <c r="B45" s="162" t="s">
        <v>290</v>
      </c>
      <c r="C45" s="116" t="s">
        <v>305</v>
      </c>
      <c r="D45" s="116" t="s">
        <v>197</v>
      </c>
      <c r="E45" s="167">
        <v>137</v>
      </c>
    </row>
    <row r="46" spans="1:5" ht="15.75" x14ac:dyDescent="0.25">
      <c r="A46" s="115" t="s">
        <v>561</v>
      </c>
      <c r="B46" s="162" t="s">
        <v>374</v>
      </c>
      <c r="C46" s="116" t="s">
        <v>306</v>
      </c>
      <c r="D46" s="116" t="s">
        <v>197</v>
      </c>
      <c r="E46" s="167">
        <v>329</v>
      </c>
    </row>
    <row r="47" spans="1:5" ht="15.75" x14ac:dyDescent="0.25">
      <c r="A47" s="115" t="s">
        <v>562</v>
      </c>
      <c r="B47" s="162" t="s">
        <v>375</v>
      </c>
      <c r="C47" s="116" t="s">
        <v>307</v>
      </c>
      <c r="D47" s="116" t="s">
        <v>197</v>
      </c>
      <c r="E47" s="167">
        <v>279</v>
      </c>
    </row>
    <row r="48" spans="1:5" ht="15.75" x14ac:dyDescent="0.25">
      <c r="A48" s="115" t="s">
        <v>563</v>
      </c>
      <c r="B48" s="162" t="s">
        <v>413</v>
      </c>
      <c r="C48" s="116" t="s">
        <v>308</v>
      </c>
      <c r="D48" s="116" t="s">
        <v>197</v>
      </c>
      <c r="E48" s="167">
        <v>224</v>
      </c>
    </row>
    <row r="49" spans="1:5" ht="15.75" x14ac:dyDescent="0.25">
      <c r="A49" s="115" t="s">
        <v>564</v>
      </c>
      <c r="B49" s="162" t="s">
        <v>376</v>
      </c>
      <c r="C49" s="116" t="s">
        <v>309</v>
      </c>
      <c r="D49" s="116" t="s">
        <v>197</v>
      </c>
      <c r="E49" s="167">
        <v>76</v>
      </c>
    </row>
    <row r="50" spans="1:5" ht="15.75" x14ac:dyDescent="0.25">
      <c r="A50" s="115" t="s">
        <v>565</v>
      </c>
      <c r="B50" s="162" t="s">
        <v>414</v>
      </c>
      <c r="C50" s="116" t="s">
        <v>310</v>
      </c>
      <c r="D50" s="116" t="s">
        <v>197</v>
      </c>
      <c r="E50" s="167">
        <v>27</v>
      </c>
    </row>
    <row r="51" spans="1:5" ht="15.75" x14ac:dyDescent="0.25">
      <c r="A51" s="115" t="s">
        <v>566</v>
      </c>
      <c r="B51" s="162" t="s">
        <v>299</v>
      </c>
      <c r="C51" s="116" t="s">
        <v>311</v>
      </c>
      <c r="D51" s="116" t="s">
        <v>197</v>
      </c>
      <c r="E51" s="167">
        <v>90</v>
      </c>
    </row>
    <row r="52" spans="1:5" ht="15.75" x14ac:dyDescent="0.25">
      <c r="A52" s="115" t="s">
        <v>567</v>
      </c>
      <c r="B52" s="162" t="s">
        <v>377</v>
      </c>
      <c r="C52" s="116" t="s">
        <v>312</v>
      </c>
      <c r="D52" s="116" t="s">
        <v>197</v>
      </c>
      <c r="E52" s="167">
        <v>131</v>
      </c>
    </row>
    <row r="53" spans="1:5" ht="15.75" x14ac:dyDescent="0.25">
      <c r="A53" s="115" t="s">
        <v>568</v>
      </c>
      <c r="B53" s="162" t="s">
        <v>378</v>
      </c>
      <c r="C53" s="116" t="s">
        <v>313</v>
      </c>
      <c r="D53" s="116" t="s">
        <v>197</v>
      </c>
      <c r="E53" s="167">
        <v>153</v>
      </c>
    </row>
    <row r="54" spans="1:5" ht="15.75" x14ac:dyDescent="0.25">
      <c r="A54" s="115" t="s">
        <v>569</v>
      </c>
      <c r="B54" s="162" t="s">
        <v>379</v>
      </c>
      <c r="C54" s="116" t="s">
        <v>314</v>
      </c>
      <c r="D54" s="116" t="s">
        <v>197</v>
      </c>
      <c r="E54" s="167">
        <v>62</v>
      </c>
    </row>
    <row r="55" spans="1:5" ht="15.75" x14ac:dyDescent="0.25">
      <c r="A55" s="115" t="s">
        <v>570</v>
      </c>
      <c r="B55" s="162" t="s">
        <v>299</v>
      </c>
      <c r="C55" s="116" t="s">
        <v>315</v>
      </c>
      <c r="D55" s="116" t="s">
        <v>197</v>
      </c>
      <c r="E55" s="167">
        <v>50</v>
      </c>
    </row>
    <row r="56" spans="1:5" ht="15.75" x14ac:dyDescent="0.25">
      <c r="A56" s="115" t="s">
        <v>571</v>
      </c>
      <c r="B56" s="162" t="s">
        <v>380</v>
      </c>
      <c r="C56" s="116" t="s">
        <v>316</v>
      </c>
      <c r="D56" s="116" t="s">
        <v>197</v>
      </c>
      <c r="E56" s="167">
        <v>68</v>
      </c>
    </row>
    <row r="57" spans="1:5" ht="15.75" x14ac:dyDescent="0.25">
      <c r="A57" s="115" t="s">
        <v>572</v>
      </c>
      <c r="B57" s="162" t="s">
        <v>381</v>
      </c>
      <c r="C57" s="116" t="s">
        <v>317</v>
      </c>
      <c r="D57" s="116" t="s">
        <v>197</v>
      </c>
      <c r="E57" s="167">
        <v>406</v>
      </c>
    </row>
    <row r="58" spans="1:5" ht="15.75" x14ac:dyDescent="0.25">
      <c r="A58" s="115" t="s">
        <v>573</v>
      </c>
      <c r="B58" s="162" t="s">
        <v>382</v>
      </c>
      <c r="C58" s="116" t="s">
        <v>318</v>
      </c>
      <c r="D58" s="116" t="s">
        <v>197</v>
      </c>
      <c r="E58" s="167">
        <v>239</v>
      </c>
    </row>
    <row r="59" spans="1:5" ht="15.75" x14ac:dyDescent="0.25">
      <c r="A59" s="115" t="s">
        <v>574</v>
      </c>
      <c r="B59" s="162" t="s">
        <v>416</v>
      </c>
      <c r="C59" s="116" t="s">
        <v>319</v>
      </c>
      <c r="D59" s="116" t="s">
        <v>197</v>
      </c>
      <c r="E59" s="167">
        <v>39</v>
      </c>
    </row>
    <row r="60" spans="1:5" ht="15.75" x14ac:dyDescent="0.25">
      <c r="A60" s="115" t="s">
        <v>575</v>
      </c>
      <c r="B60" s="162" t="s">
        <v>415</v>
      </c>
      <c r="C60" s="116" t="s">
        <v>320</v>
      </c>
      <c r="D60" s="116" t="s">
        <v>197</v>
      </c>
      <c r="E60" s="167">
        <v>39</v>
      </c>
    </row>
    <row r="61" spans="1:5" ht="15.75" x14ac:dyDescent="0.25">
      <c r="A61" s="115" t="s">
        <v>576</v>
      </c>
      <c r="B61" s="162" t="s">
        <v>383</v>
      </c>
      <c r="C61" s="116" t="s">
        <v>321</v>
      </c>
      <c r="D61" s="116" t="s">
        <v>197</v>
      </c>
      <c r="E61" s="167">
        <v>48</v>
      </c>
    </row>
    <row r="62" spans="1:5" ht="15.75" x14ac:dyDescent="0.25">
      <c r="A62" s="115" t="s">
        <v>577</v>
      </c>
      <c r="B62" s="162" t="s">
        <v>287</v>
      </c>
      <c r="C62" s="116" t="s">
        <v>322</v>
      </c>
      <c r="D62" s="116" t="s">
        <v>197</v>
      </c>
      <c r="E62" s="167">
        <v>86</v>
      </c>
    </row>
    <row r="63" spans="1:5" ht="15.75" x14ac:dyDescent="0.25">
      <c r="A63" s="115" t="s">
        <v>578</v>
      </c>
      <c r="B63" s="162" t="s">
        <v>286</v>
      </c>
      <c r="C63" s="116" t="s">
        <v>323</v>
      </c>
      <c r="D63" s="116" t="s">
        <v>197</v>
      </c>
      <c r="E63" s="167">
        <f>67</f>
        <v>67</v>
      </c>
    </row>
    <row r="64" spans="1:5" ht="15.75" x14ac:dyDescent="0.25">
      <c r="A64" s="115" t="s">
        <v>579</v>
      </c>
      <c r="B64" s="162" t="s">
        <v>384</v>
      </c>
      <c r="C64" s="116" t="s">
        <v>324</v>
      </c>
      <c r="D64" s="116" t="s">
        <v>197</v>
      </c>
      <c r="E64" s="167">
        <v>185</v>
      </c>
    </row>
    <row r="65" spans="1:5" ht="15.75" x14ac:dyDescent="0.25">
      <c r="A65" s="115" t="s">
        <v>580</v>
      </c>
      <c r="B65" s="162" t="s">
        <v>385</v>
      </c>
      <c r="C65" s="116" t="s">
        <v>325</v>
      </c>
      <c r="D65" s="116" t="s">
        <v>197</v>
      </c>
      <c r="E65" s="167">
        <v>298</v>
      </c>
    </row>
    <row r="66" spans="1:5" ht="15.75" x14ac:dyDescent="0.25">
      <c r="A66" s="115" t="s">
        <v>581</v>
      </c>
      <c r="B66" s="162" t="s">
        <v>386</v>
      </c>
      <c r="C66" s="116" t="s">
        <v>326</v>
      </c>
      <c r="D66" s="116" t="s">
        <v>197</v>
      </c>
      <c r="E66" s="167">
        <v>94</v>
      </c>
    </row>
    <row r="67" spans="1:5" ht="15.75" x14ac:dyDescent="0.25">
      <c r="A67" s="115" t="s">
        <v>582</v>
      </c>
      <c r="B67" s="162" t="s">
        <v>387</v>
      </c>
      <c r="C67" s="116" t="s">
        <v>327</v>
      </c>
      <c r="D67" s="116" t="s">
        <v>197</v>
      </c>
      <c r="E67" s="167">
        <v>227</v>
      </c>
    </row>
    <row r="68" spans="1:5" ht="15.75" x14ac:dyDescent="0.25">
      <c r="A68" s="115" t="s">
        <v>583</v>
      </c>
      <c r="B68" s="162" t="s">
        <v>388</v>
      </c>
      <c r="C68" s="116" t="s">
        <v>328</v>
      </c>
      <c r="D68" s="116" t="s">
        <v>197</v>
      </c>
      <c r="E68" s="167">
        <v>147</v>
      </c>
    </row>
    <row r="69" spans="1:5" ht="15.75" x14ac:dyDescent="0.25">
      <c r="A69" s="115" t="s">
        <v>584</v>
      </c>
      <c r="B69" s="162" t="s">
        <v>389</v>
      </c>
      <c r="C69" s="116" t="s">
        <v>329</v>
      </c>
      <c r="D69" s="116" t="s">
        <v>197</v>
      </c>
      <c r="E69" s="167">
        <v>145</v>
      </c>
    </row>
    <row r="70" spans="1:5" ht="15.75" x14ac:dyDescent="0.25">
      <c r="A70" s="115" t="s">
        <v>585</v>
      </c>
      <c r="B70" s="162" t="s">
        <v>300</v>
      </c>
      <c r="C70" s="116" t="s">
        <v>330</v>
      </c>
      <c r="D70" s="116" t="s">
        <v>197</v>
      </c>
      <c r="E70" s="167">
        <v>94</v>
      </c>
    </row>
    <row r="71" spans="1:5" ht="15.75" x14ac:dyDescent="0.25">
      <c r="A71" s="115" t="s">
        <v>586</v>
      </c>
      <c r="B71" s="162" t="s">
        <v>390</v>
      </c>
      <c r="C71" s="116" t="s">
        <v>331</v>
      </c>
      <c r="D71" s="116" t="s">
        <v>197</v>
      </c>
      <c r="E71" s="167">
        <v>79</v>
      </c>
    </row>
    <row r="72" spans="1:5" ht="15.75" x14ac:dyDescent="0.25">
      <c r="A72" s="115" t="s">
        <v>587</v>
      </c>
      <c r="B72" s="162" t="s">
        <v>290</v>
      </c>
      <c r="C72" s="116" t="s">
        <v>332</v>
      </c>
      <c r="D72" s="116" t="s">
        <v>197</v>
      </c>
      <c r="E72" s="167">
        <v>208</v>
      </c>
    </row>
    <row r="73" spans="1:5" ht="15.75" x14ac:dyDescent="0.25">
      <c r="A73" s="173" t="s">
        <v>588</v>
      </c>
      <c r="B73" s="174" t="s">
        <v>391</v>
      </c>
      <c r="C73" s="175" t="s">
        <v>333</v>
      </c>
      <c r="D73" s="175" t="s">
        <v>197</v>
      </c>
      <c r="E73" s="176">
        <v>138</v>
      </c>
    </row>
    <row r="74" spans="1:5" ht="15.75" x14ac:dyDescent="0.25">
      <c r="A74" s="115" t="s">
        <v>589</v>
      </c>
      <c r="B74" s="162" t="s">
        <v>290</v>
      </c>
      <c r="C74" s="116" t="s">
        <v>334</v>
      </c>
      <c r="D74" s="116" t="s">
        <v>197</v>
      </c>
      <c r="E74" s="167">
        <v>339</v>
      </c>
    </row>
    <row r="75" spans="1:5" ht="15.75" x14ac:dyDescent="0.25">
      <c r="A75" s="115" t="s">
        <v>590</v>
      </c>
      <c r="B75" s="162" t="s">
        <v>392</v>
      </c>
      <c r="C75" s="116" t="s">
        <v>335</v>
      </c>
      <c r="D75" s="116" t="s">
        <v>197</v>
      </c>
      <c r="E75" s="167">
        <v>250</v>
      </c>
    </row>
    <row r="76" spans="1:5" ht="15.75" x14ac:dyDescent="0.25">
      <c r="A76" s="115" t="s">
        <v>591</v>
      </c>
      <c r="B76" s="162" t="s">
        <v>393</v>
      </c>
      <c r="C76" s="116" t="s">
        <v>336</v>
      </c>
      <c r="D76" s="116" t="s">
        <v>197</v>
      </c>
      <c r="E76" s="167">
        <v>162</v>
      </c>
    </row>
    <row r="77" spans="1:5" ht="15.75" x14ac:dyDescent="0.25">
      <c r="A77" s="115" t="s">
        <v>592</v>
      </c>
      <c r="B77" s="162" t="s">
        <v>394</v>
      </c>
      <c r="C77" s="116" t="s">
        <v>337</v>
      </c>
      <c r="D77" s="116" t="s">
        <v>197</v>
      </c>
      <c r="E77" s="167">
        <v>95</v>
      </c>
    </row>
    <row r="78" spans="1:5" ht="15.75" x14ac:dyDescent="0.25">
      <c r="A78" s="115" t="s">
        <v>593</v>
      </c>
      <c r="B78" s="162" t="s">
        <v>394</v>
      </c>
      <c r="C78" s="116" t="s">
        <v>338</v>
      </c>
      <c r="D78" s="116" t="s">
        <v>197</v>
      </c>
      <c r="E78" s="167">
        <v>40</v>
      </c>
    </row>
    <row r="79" spans="1:5" ht="15.75" x14ac:dyDescent="0.25">
      <c r="A79" s="115" t="s">
        <v>594</v>
      </c>
      <c r="B79" s="163" t="s">
        <v>395</v>
      </c>
      <c r="C79" s="116" t="s">
        <v>339</v>
      </c>
      <c r="D79" s="116" t="s">
        <v>197</v>
      </c>
      <c r="E79" s="167">
        <v>210</v>
      </c>
    </row>
    <row r="80" spans="1:5" ht="15.75" x14ac:dyDescent="0.25">
      <c r="A80" s="115" t="s">
        <v>595</v>
      </c>
      <c r="B80" s="162" t="s">
        <v>396</v>
      </c>
      <c r="C80" s="116" t="s">
        <v>340</v>
      </c>
      <c r="D80" s="116" t="s">
        <v>197</v>
      </c>
      <c r="E80" s="167">
        <v>427</v>
      </c>
    </row>
    <row r="81" spans="1:5" ht="15.75" x14ac:dyDescent="0.25">
      <c r="A81" s="115" t="s">
        <v>596</v>
      </c>
      <c r="B81" s="162" t="s">
        <v>397</v>
      </c>
      <c r="C81" s="116" t="s">
        <v>341</v>
      </c>
      <c r="D81" s="116" t="s">
        <v>197</v>
      </c>
      <c r="E81" s="167">
        <v>33</v>
      </c>
    </row>
    <row r="82" spans="1:5" ht="15.75" x14ac:dyDescent="0.25">
      <c r="A82" s="115" t="s">
        <v>597</v>
      </c>
      <c r="B82" s="162" t="s">
        <v>398</v>
      </c>
      <c r="C82" s="116" t="s">
        <v>342</v>
      </c>
      <c r="D82" s="116" t="s">
        <v>197</v>
      </c>
      <c r="E82" s="167">
        <v>123</v>
      </c>
    </row>
    <row r="83" spans="1:5" ht="15.75" x14ac:dyDescent="0.25">
      <c r="A83" s="115" t="s">
        <v>598</v>
      </c>
      <c r="B83" s="162" t="s">
        <v>399</v>
      </c>
      <c r="C83" s="116" t="s">
        <v>343</v>
      </c>
      <c r="D83" s="116" t="s">
        <v>197</v>
      </c>
      <c r="E83" s="167">
        <v>219</v>
      </c>
    </row>
    <row r="84" spans="1:5" ht="15.75" x14ac:dyDescent="0.25">
      <c r="A84" s="115" t="s">
        <v>599</v>
      </c>
      <c r="B84" s="162" t="s">
        <v>285</v>
      </c>
      <c r="C84" s="116" t="s">
        <v>344</v>
      </c>
      <c r="D84" s="116" t="s">
        <v>197</v>
      </c>
      <c r="E84" s="167">
        <v>108</v>
      </c>
    </row>
    <row r="85" spans="1:5" ht="15.75" x14ac:dyDescent="0.25">
      <c r="A85" s="115" t="s">
        <v>600</v>
      </c>
      <c r="B85" s="162" t="s">
        <v>400</v>
      </c>
      <c r="C85" s="116" t="s">
        <v>345</v>
      </c>
      <c r="D85" s="116" t="s">
        <v>197</v>
      </c>
      <c r="E85" s="167">
        <v>115</v>
      </c>
    </row>
    <row r="86" spans="1:5" ht="15.75" x14ac:dyDescent="0.25">
      <c r="A86" s="115" t="s">
        <v>601</v>
      </c>
      <c r="B86" s="162" t="s">
        <v>217</v>
      </c>
      <c r="C86" s="116" t="s">
        <v>346</v>
      </c>
      <c r="D86" s="116" t="s">
        <v>197</v>
      </c>
      <c r="E86" s="167">
        <v>146</v>
      </c>
    </row>
    <row r="87" spans="1:5" ht="15.75" x14ac:dyDescent="0.25">
      <c r="A87" s="115" t="s">
        <v>602</v>
      </c>
      <c r="B87" s="162" t="s">
        <v>217</v>
      </c>
      <c r="C87" s="116" t="s">
        <v>347</v>
      </c>
      <c r="D87" s="116" t="s">
        <v>197</v>
      </c>
      <c r="E87" s="167">
        <v>149</v>
      </c>
    </row>
    <row r="88" spans="1:5" ht="15.75" x14ac:dyDescent="0.25">
      <c r="A88" s="115" t="s">
        <v>603</v>
      </c>
      <c r="B88" s="162" t="s">
        <v>217</v>
      </c>
      <c r="C88" s="116" t="s">
        <v>348</v>
      </c>
      <c r="D88" s="116" t="s">
        <v>197</v>
      </c>
      <c r="E88" s="167">
        <v>185</v>
      </c>
    </row>
    <row r="89" spans="1:5" ht="15.75" x14ac:dyDescent="0.25">
      <c r="A89" s="115" t="s">
        <v>604</v>
      </c>
      <c r="B89" s="162" t="s">
        <v>217</v>
      </c>
      <c r="C89" s="116" t="s">
        <v>211</v>
      </c>
      <c r="D89" s="116" t="s">
        <v>197</v>
      </c>
      <c r="E89" s="167">
        <v>210</v>
      </c>
    </row>
    <row r="90" spans="1:5" ht="15.75" x14ac:dyDescent="0.25">
      <c r="A90" s="115" t="s">
        <v>605</v>
      </c>
      <c r="B90" s="162" t="s">
        <v>401</v>
      </c>
      <c r="C90" s="116" t="s">
        <v>349</v>
      </c>
      <c r="D90" s="116" t="s">
        <v>197</v>
      </c>
      <c r="E90" s="167">
        <v>358</v>
      </c>
    </row>
    <row r="91" spans="1:5" ht="15.75" x14ac:dyDescent="0.25">
      <c r="A91" s="115" t="s">
        <v>606</v>
      </c>
      <c r="B91" s="162" t="s">
        <v>285</v>
      </c>
      <c r="C91" s="116" t="s">
        <v>350</v>
      </c>
      <c r="D91" s="116" t="s">
        <v>197</v>
      </c>
      <c r="E91" s="167">
        <v>99</v>
      </c>
    </row>
    <row r="92" spans="1:5" ht="15.75" x14ac:dyDescent="0.25">
      <c r="A92" s="115" t="s">
        <v>607</v>
      </c>
      <c r="B92" s="162" t="s">
        <v>285</v>
      </c>
      <c r="C92" s="116" t="s">
        <v>351</v>
      </c>
      <c r="D92" s="116" t="s">
        <v>197</v>
      </c>
      <c r="E92" s="167">
        <v>65</v>
      </c>
    </row>
    <row r="93" spans="1:5" ht="15.75" x14ac:dyDescent="0.25">
      <c r="A93" s="115" t="s">
        <v>608</v>
      </c>
      <c r="B93" s="162" t="s">
        <v>285</v>
      </c>
      <c r="C93" s="116" t="s">
        <v>352</v>
      </c>
      <c r="D93" s="116" t="s">
        <v>197</v>
      </c>
      <c r="E93" s="167">
        <v>55</v>
      </c>
    </row>
    <row r="94" spans="1:5" ht="15.75" x14ac:dyDescent="0.25">
      <c r="A94" s="115" t="s">
        <v>609</v>
      </c>
      <c r="B94" s="162" t="s">
        <v>290</v>
      </c>
      <c r="C94" s="116" t="s">
        <v>353</v>
      </c>
      <c r="D94" s="116" t="s">
        <v>197</v>
      </c>
      <c r="E94" s="167">
        <v>296</v>
      </c>
    </row>
    <row r="95" spans="1:5" ht="15.75" x14ac:dyDescent="0.25">
      <c r="A95" s="115" t="s">
        <v>610</v>
      </c>
      <c r="B95" s="162" t="s">
        <v>402</v>
      </c>
      <c r="C95" s="116" t="s">
        <v>354</v>
      </c>
      <c r="D95" s="116" t="s">
        <v>197</v>
      </c>
      <c r="E95" s="167">
        <v>203</v>
      </c>
    </row>
    <row r="96" spans="1:5" ht="15.75" x14ac:dyDescent="0.25">
      <c r="A96" s="115" t="s">
        <v>611</v>
      </c>
      <c r="B96" s="162" t="s">
        <v>403</v>
      </c>
      <c r="C96" s="116" t="s">
        <v>355</v>
      </c>
      <c r="D96" s="116" t="s">
        <v>197</v>
      </c>
      <c r="E96" s="167">
        <v>191</v>
      </c>
    </row>
    <row r="97" spans="1:5" ht="15.75" x14ac:dyDescent="0.25">
      <c r="A97" s="115" t="s">
        <v>612</v>
      </c>
      <c r="B97" s="162" t="s">
        <v>290</v>
      </c>
      <c r="C97" s="116" t="s">
        <v>356</v>
      </c>
      <c r="D97" s="116" t="s">
        <v>197</v>
      </c>
      <c r="E97" s="167">
        <v>28</v>
      </c>
    </row>
    <row r="98" spans="1:5" ht="15.75" x14ac:dyDescent="0.25">
      <c r="A98" s="115" t="s">
        <v>613</v>
      </c>
      <c r="B98" s="162" t="s">
        <v>400</v>
      </c>
      <c r="C98" s="116" t="s">
        <v>357</v>
      </c>
      <c r="D98" s="116" t="s">
        <v>197</v>
      </c>
      <c r="E98" s="167">
        <v>148</v>
      </c>
    </row>
    <row r="99" spans="1:5" ht="15.75" x14ac:dyDescent="0.25">
      <c r="A99" s="115" t="s">
        <v>614</v>
      </c>
      <c r="B99" s="162" t="s">
        <v>404</v>
      </c>
      <c r="C99" s="116" t="s">
        <v>358</v>
      </c>
      <c r="D99" s="116" t="s">
        <v>197</v>
      </c>
      <c r="E99" s="167">
        <v>285</v>
      </c>
    </row>
    <row r="100" spans="1:5" ht="15.75" x14ac:dyDescent="0.25">
      <c r="A100" s="115" t="s">
        <v>615</v>
      </c>
      <c r="B100" s="162" t="s">
        <v>290</v>
      </c>
      <c r="C100" s="116" t="s">
        <v>359</v>
      </c>
      <c r="D100" s="116" t="s">
        <v>197</v>
      </c>
      <c r="E100" s="167">
        <v>256</v>
      </c>
    </row>
    <row r="101" spans="1:5" ht="15.75" x14ac:dyDescent="0.25">
      <c r="A101" s="115" t="s">
        <v>616</v>
      </c>
      <c r="B101" s="162" t="s">
        <v>405</v>
      </c>
      <c r="C101" s="116" t="s">
        <v>360</v>
      </c>
      <c r="D101" s="116" t="s">
        <v>197</v>
      </c>
      <c r="E101" s="167">
        <v>238</v>
      </c>
    </row>
    <row r="102" spans="1:5" ht="15.75" x14ac:dyDescent="0.25">
      <c r="A102" s="115" t="s">
        <v>617</v>
      </c>
      <c r="B102" s="162" t="s">
        <v>288</v>
      </c>
      <c r="C102" s="116" t="s">
        <v>361</v>
      </c>
      <c r="D102" s="116" t="s">
        <v>197</v>
      </c>
      <c r="E102" s="167">
        <v>105</v>
      </c>
    </row>
    <row r="103" spans="1:5" ht="15.75" x14ac:dyDescent="0.25">
      <c r="A103" s="115" t="s">
        <v>618</v>
      </c>
      <c r="B103" s="162" t="s">
        <v>283</v>
      </c>
      <c r="C103" s="116" t="s">
        <v>362</v>
      </c>
      <c r="D103" s="116" t="s">
        <v>197</v>
      </c>
      <c r="E103" s="167">
        <v>113</v>
      </c>
    </row>
    <row r="104" spans="1:5" ht="15.75" x14ac:dyDescent="0.25">
      <c r="A104" s="115" t="s">
        <v>619</v>
      </c>
      <c r="B104" s="162" t="s">
        <v>406</v>
      </c>
      <c r="C104" s="116" t="s">
        <v>363</v>
      </c>
      <c r="D104" s="116" t="s">
        <v>197</v>
      </c>
      <c r="E104" s="167">
        <v>55</v>
      </c>
    </row>
    <row r="105" spans="1:5" ht="15.75" x14ac:dyDescent="0.25">
      <c r="A105" s="115" t="s">
        <v>620</v>
      </c>
      <c r="B105" s="162" t="s">
        <v>407</v>
      </c>
      <c r="C105" s="116" t="s">
        <v>364</v>
      </c>
      <c r="D105" s="116" t="s">
        <v>197</v>
      </c>
      <c r="E105" s="167">
        <v>532</v>
      </c>
    </row>
    <row r="106" spans="1:5" ht="15.75" x14ac:dyDescent="0.25">
      <c r="A106" s="115" t="s">
        <v>621</v>
      </c>
      <c r="B106" s="162" t="s">
        <v>290</v>
      </c>
      <c r="C106" s="116" t="s">
        <v>365</v>
      </c>
      <c r="D106" s="116" t="s">
        <v>197</v>
      </c>
      <c r="E106" s="167">
        <v>71</v>
      </c>
    </row>
    <row r="107" spans="1:5" ht="15.75" x14ac:dyDescent="0.25">
      <c r="A107" s="173" t="s">
        <v>622</v>
      </c>
      <c r="B107" s="174" t="s">
        <v>400</v>
      </c>
      <c r="C107" s="175" t="s">
        <v>366</v>
      </c>
      <c r="D107" s="175" t="s">
        <v>197</v>
      </c>
      <c r="E107" s="176">
        <v>141</v>
      </c>
    </row>
    <row r="108" spans="1:5" ht="15.75" x14ac:dyDescent="0.25">
      <c r="A108" s="115" t="s">
        <v>623</v>
      </c>
      <c r="B108" s="162" t="s">
        <v>381</v>
      </c>
      <c r="C108" s="116" t="s">
        <v>367</v>
      </c>
      <c r="D108" s="116" t="s">
        <v>197</v>
      </c>
      <c r="E108" s="167">
        <v>72</v>
      </c>
    </row>
    <row r="109" spans="1:5" ht="15.75" x14ac:dyDescent="0.25">
      <c r="A109" s="132" t="s">
        <v>624</v>
      </c>
      <c r="B109" s="169" t="s">
        <v>297</v>
      </c>
      <c r="C109" s="133" t="s">
        <v>368</v>
      </c>
      <c r="D109" s="133" t="s">
        <v>197</v>
      </c>
      <c r="E109" s="170">
        <v>0</v>
      </c>
    </row>
    <row r="110" spans="1:5" ht="15.75" x14ac:dyDescent="0.25">
      <c r="A110" s="115" t="s">
        <v>625</v>
      </c>
      <c r="B110" s="162" t="s">
        <v>219</v>
      </c>
      <c r="C110" s="116" t="s">
        <v>218</v>
      </c>
      <c r="D110" s="116" t="s">
        <v>197</v>
      </c>
      <c r="E110" s="167">
        <v>251</v>
      </c>
    </row>
    <row r="111" spans="1:5" ht="15.75" x14ac:dyDescent="0.25">
      <c r="A111" s="132" t="s">
        <v>419</v>
      </c>
      <c r="B111" s="169" t="s">
        <v>421</v>
      </c>
      <c r="C111" s="133" t="s">
        <v>420</v>
      </c>
      <c r="D111" s="133" t="s">
        <v>197</v>
      </c>
      <c r="E111" s="170">
        <v>155</v>
      </c>
    </row>
    <row r="112" spans="1:5" ht="16.5" thickBot="1" x14ac:dyDescent="0.3">
      <c r="A112" s="132"/>
      <c r="B112" s="169"/>
      <c r="C112" s="133"/>
      <c r="D112" s="133"/>
      <c r="E112" s="170"/>
    </row>
    <row r="113" spans="1:5" ht="17.25" thickTop="1" thickBot="1" x14ac:dyDescent="0.3">
      <c r="A113" s="150" t="s">
        <v>557</v>
      </c>
      <c r="B113" s="107" t="s">
        <v>638</v>
      </c>
      <c r="C113" s="137"/>
      <c r="D113" s="138"/>
      <c r="E113" s="139">
        <f>SUM(E40:E112)</f>
        <v>10798</v>
      </c>
    </row>
    <row r="114" spans="1:5" ht="16.5" thickTop="1" x14ac:dyDescent="0.25">
      <c r="A114" s="132"/>
      <c r="B114" s="169"/>
      <c r="C114" s="133"/>
      <c r="D114" s="133"/>
      <c r="E114" s="170"/>
    </row>
    <row r="115" spans="1:5" ht="15.75" x14ac:dyDescent="0.25">
      <c r="A115" s="124" t="s">
        <v>626</v>
      </c>
      <c r="B115" s="105" t="s">
        <v>639</v>
      </c>
      <c r="C115" s="130"/>
      <c r="D115" s="130"/>
      <c r="E115" s="166"/>
    </row>
    <row r="116" spans="1:5" ht="15.75" x14ac:dyDescent="0.25">
      <c r="A116" s="124"/>
      <c r="B116" s="105"/>
      <c r="C116" s="130"/>
      <c r="D116" s="130"/>
      <c r="E116" s="166"/>
    </row>
    <row r="117" spans="1:5" ht="15.75" x14ac:dyDescent="0.25">
      <c r="A117" s="115" t="s">
        <v>627</v>
      </c>
      <c r="B117" s="106" t="s">
        <v>411</v>
      </c>
      <c r="C117" s="116" t="s">
        <v>412</v>
      </c>
      <c r="D117" s="116" t="s">
        <v>197</v>
      </c>
      <c r="E117" s="167">
        <v>394</v>
      </c>
    </row>
    <row r="118" spans="1:5" ht="16.5" thickBot="1" x14ac:dyDescent="0.3">
      <c r="A118" s="115"/>
      <c r="B118" s="106"/>
      <c r="C118" s="116"/>
      <c r="D118" s="116"/>
      <c r="E118" s="167"/>
    </row>
    <row r="119" spans="1:5" ht="17.25" thickTop="1" thickBot="1" x14ac:dyDescent="0.3">
      <c r="A119" s="150" t="s">
        <v>626</v>
      </c>
      <c r="B119" s="107" t="s">
        <v>640</v>
      </c>
      <c r="C119" s="137"/>
      <c r="D119" s="138"/>
      <c r="E119" s="139">
        <f>SUM(E114:E118)</f>
        <v>394</v>
      </c>
    </row>
    <row r="120" spans="1:5" ht="16.5" thickTop="1" x14ac:dyDescent="0.25">
      <c r="A120" s="132"/>
      <c r="B120" s="169"/>
      <c r="C120" s="133"/>
      <c r="D120" s="133"/>
      <c r="E120" s="170"/>
    </row>
    <row r="121" spans="1:5" ht="15.75" x14ac:dyDescent="0.25">
      <c r="A121" s="124" t="s">
        <v>628</v>
      </c>
      <c r="B121" s="105" t="s">
        <v>641</v>
      </c>
      <c r="C121" s="130"/>
      <c r="D121" s="130"/>
      <c r="E121" s="166"/>
    </row>
    <row r="122" spans="1:5" ht="15.75" x14ac:dyDescent="0.25">
      <c r="A122" s="124"/>
      <c r="B122" s="105"/>
      <c r="C122" s="130"/>
      <c r="D122" s="130"/>
      <c r="E122" s="166"/>
    </row>
    <row r="123" spans="1:5" ht="31.5" x14ac:dyDescent="0.25">
      <c r="A123" s="115" t="s">
        <v>629</v>
      </c>
      <c r="B123" s="106" t="s">
        <v>710</v>
      </c>
      <c r="C123" s="116"/>
      <c r="D123" s="116" t="s">
        <v>197</v>
      </c>
      <c r="E123" s="167">
        <v>280</v>
      </c>
    </row>
    <row r="124" spans="1:5" ht="16.5" thickBot="1" x14ac:dyDescent="0.3">
      <c r="A124" s="115"/>
      <c r="B124" s="106"/>
      <c r="C124" s="116"/>
      <c r="D124" s="116"/>
      <c r="E124" s="167"/>
    </row>
    <row r="125" spans="1:5" ht="33" thickTop="1" thickBot="1" x14ac:dyDescent="0.3">
      <c r="A125" s="150" t="s">
        <v>628</v>
      </c>
      <c r="B125" s="107" t="s">
        <v>642</v>
      </c>
      <c r="C125" s="137"/>
      <c r="D125" s="138"/>
      <c r="E125" s="139">
        <f>SUM(E120:E124)</f>
        <v>280</v>
      </c>
    </row>
    <row r="126" spans="1:5" ht="16.5" thickTop="1" x14ac:dyDescent="0.25">
      <c r="A126" s="132"/>
      <c r="B126" s="169"/>
      <c r="C126" s="133"/>
      <c r="D126" s="133"/>
      <c r="E126" s="170"/>
    </row>
    <row r="127" spans="1:5" ht="15.75" x14ac:dyDescent="0.25">
      <c r="A127" s="124" t="s">
        <v>644</v>
      </c>
      <c r="B127" s="105" t="s">
        <v>643</v>
      </c>
      <c r="C127" s="130"/>
      <c r="D127" s="130"/>
      <c r="E127" s="166"/>
    </row>
    <row r="128" spans="1:5" ht="15.75" x14ac:dyDescent="0.25">
      <c r="A128" s="124"/>
      <c r="B128" s="105"/>
      <c r="C128" s="130"/>
      <c r="D128" s="130"/>
      <c r="E128" s="165"/>
    </row>
    <row r="129" spans="1:5" ht="47.25" x14ac:dyDescent="0.25">
      <c r="A129" s="124"/>
      <c r="B129" s="148" t="s">
        <v>669</v>
      </c>
      <c r="C129" s="130"/>
      <c r="D129" s="130"/>
      <c r="E129" s="165"/>
    </row>
    <row r="130" spans="1:5" ht="15.75" x14ac:dyDescent="0.25">
      <c r="A130" s="124"/>
      <c r="B130" s="105"/>
      <c r="C130" s="130"/>
      <c r="D130" s="130"/>
    </row>
    <row r="131" spans="1:5" ht="15.75" x14ac:dyDescent="0.25">
      <c r="A131" s="115" t="s">
        <v>645</v>
      </c>
      <c r="B131" s="162" t="s">
        <v>670</v>
      </c>
      <c r="C131" s="116" t="s">
        <v>427</v>
      </c>
      <c r="D131" s="116" t="s">
        <v>197</v>
      </c>
      <c r="E131" s="167">
        <v>571</v>
      </c>
    </row>
    <row r="132" spans="1:5" ht="15.75" x14ac:dyDescent="0.25">
      <c r="A132" s="115" t="s">
        <v>646</v>
      </c>
      <c r="B132" s="162" t="s">
        <v>671</v>
      </c>
      <c r="C132" s="116" t="s">
        <v>426</v>
      </c>
      <c r="D132" s="116" t="s">
        <v>197</v>
      </c>
      <c r="E132" s="167">
        <v>387</v>
      </c>
    </row>
    <row r="133" spans="1:5" ht="15.75" x14ac:dyDescent="0.25">
      <c r="A133" s="115" t="s">
        <v>647</v>
      </c>
      <c r="B133" s="162" t="s">
        <v>672</v>
      </c>
      <c r="C133" s="116" t="s">
        <v>440</v>
      </c>
      <c r="D133" s="116" t="s">
        <v>197</v>
      </c>
      <c r="E133" s="167">
        <v>442</v>
      </c>
    </row>
    <row r="134" spans="1:5" ht="15.75" x14ac:dyDescent="0.25">
      <c r="A134" s="115" t="s">
        <v>648</v>
      </c>
      <c r="B134" s="162" t="s">
        <v>673</v>
      </c>
      <c r="C134" s="116" t="s">
        <v>428</v>
      </c>
      <c r="D134" s="116" t="s">
        <v>197</v>
      </c>
      <c r="E134" s="167">
        <v>475</v>
      </c>
    </row>
    <row r="135" spans="1:5" ht="15.75" x14ac:dyDescent="0.25">
      <c r="A135" s="115" t="s">
        <v>649</v>
      </c>
      <c r="B135" s="162" t="s">
        <v>674</v>
      </c>
      <c r="C135" s="116" t="s">
        <v>429</v>
      </c>
      <c r="D135" s="116" t="s">
        <v>197</v>
      </c>
      <c r="E135" s="167">
        <v>269</v>
      </c>
    </row>
    <row r="136" spans="1:5" ht="15.75" x14ac:dyDescent="0.25">
      <c r="A136" s="115" t="s">
        <v>650</v>
      </c>
      <c r="B136" s="162" t="s">
        <v>675</v>
      </c>
      <c r="C136" s="116" t="s">
        <v>431</v>
      </c>
      <c r="D136" s="116" t="s">
        <v>197</v>
      </c>
      <c r="E136" s="167">
        <v>277</v>
      </c>
    </row>
    <row r="137" spans="1:5" ht="15.75" x14ac:dyDescent="0.25">
      <c r="A137" s="115" t="s">
        <v>651</v>
      </c>
      <c r="B137" s="162" t="s">
        <v>676</v>
      </c>
      <c r="C137" s="116" t="s">
        <v>430</v>
      </c>
      <c r="D137" s="116" t="s">
        <v>197</v>
      </c>
      <c r="E137" s="167">
        <v>283</v>
      </c>
    </row>
    <row r="138" spans="1:5" ht="15.75" x14ac:dyDescent="0.25">
      <c r="A138" s="115" t="s">
        <v>652</v>
      </c>
      <c r="B138" s="162" t="s">
        <v>677</v>
      </c>
      <c r="C138" s="116" t="s">
        <v>434</v>
      </c>
      <c r="D138" s="116" t="s">
        <v>197</v>
      </c>
      <c r="E138" s="167">
        <v>172</v>
      </c>
    </row>
    <row r="139" spans="1:5" ht="31.5" x14ac:dyDescent="0.25">
      <c r="A139" s="115" t="s">
        <v>653</v>
      </c>
      <c r="B139" s="106" t="s">
        <v>678</v>
      </c>
      <c r="C139" s="116" t="s">
        <v>448</v>
      </c>
      <c r="D139" s="116" t="s">
        <v>197</v>
      </c>
      <c r="E139" s="167">
        <v>118</v>
      </c>
    </row>
    <row r="140" spans="1:5" ht="31.5" x14ac:dyDescent="0.25">
      <c r="A140" s="115" t="s">
        <v>654</v>
      </c>
      <c r="B140" s="106" t="s">
        <v>679</v>
      </c>
      <c r="C140" s="116" t="s">
        <v>448</v>
      </c>
      <c r="D140" s="116" t="s">
        <v>197</v>
      </c>
      <c r="E140" s="167">
        <v>118</v>
      </c>
    </row>
    <row r="141" spans="1:5" ht="15.75" x14ac:dyDescent="0.25">
      <c r="A141" s="115" t="s">
        <v>655</v>
      </c>
      <c r="B141" s="162" t="s">
        <v>680</v>
      </c>
      <c r="C141" s="116" t="s">
        <v>436</v>
      </c>
      <c r="D141" s="116" t="s">
        <v>197</v>
      </c>
      <c r="E141" s="167">
        <v>534</v>
      </c>
    </row>
    <row r="142" spans="1:5" ht="15.75" x14ac:dyDescent="0.25">
      <c r="A142" s="115" t="s">
        <v>656</v>
      </c>
      <c r="B142" s="162" t="s">
        <v>681</v>
      </c>
      <c r="C142" s="116" t="s">
        <v>436</v>
      </c>
      <c r="D142" s="116" t="s">
        <v>197</v>
      </c>
      <c r="E142" s="167">
        <v>534</v>
      </c>
    </row>
    <row r="143" spans="1:5" ht="31.5" x14ac:dyDescent="0.25">
      <c r="A143" s="115" t="s">
        <v>657</v>
      </c>
      <c r="B143" s="162" t="s">
        <v>682</v>
      </c>
      <c r="C143" s="116" t="s">
        <v>435</v>
      </c>
      <c r="D143" s="116" t="s">
        <v>197</v>
      </c>
      <c r="E143" s="167">
        <v>234</v>
      </c>
    </row>
    <row r="144" spans="1:5" ht="15.75" x14ac:dyDescent="0.25">
      <c r="A144" s="115" t="s">
        <v>658</v>
      </c>
      <c r="B144" s="106" t="s">
        <v>684</v>
      </c>
      <c r="C144" s="116" t="s">
        <v>445</v>
      </c>
      <c r="D144" s="116" t="s">
        <v>197</v>
      </c>
      <c r="E144" s="167">
        <f>798-300</f>
        <v>498</v>
      </c>
    </row>
    <row r="145" spans="1:6" ht="15.75" x14ac:dyDescent="0.25">
      <c r="A145" s="115" t="s">
        <v>659</v>
      </c>
      <c r="B145" s="106" t="s">
        <v>683</v>
      </c>
      <c r="C145" s="116" t="s">
        <v>445</v>
      </c>
      <c r="D145" s="116" t="s">
        <v>197</v>
      </c>
      <c r="E145" s="172">
        <f>798-380</f>
        <v>418</v>
      </c>
    </row>
    <row r="146" spans="1:6" ht="15.75" x14ac:dyDescent="0.25">
      <c r="A146" s="115" t="s">
        <v>660</v>
      </c>
      <c r="B146" s="162" t="s">
        <v>685</v>
      </c>
      <c r="C146" s="116" t="s">
        <v>326</v>
      </c>
      <c r="D146" s="116" t="s">
        <v>197</v>
      </c>
      <c r="E146" s="172">
        <v>94</v>
      </c>
    </row>
    <row r="147" spans="1:6" ht="31.5" x14ac:dyDescent="0.25">
      <c r="A147" s="115" t="s">
        <v>661</v>
      </c>
      <c r="B147" s="162" t="s">
        <v>686</v>
      </c>
      <c r="C147" s="116" t="s">
        <v>325</v>
      </c>
      <c r="D147" s="116" t="s">
        <v>197</v>
      </c>
      <c r="E147" s="172">
        <v>124</v>
      </c>
    </row>
    <row r="148" spans="1:6" ht="15.75" x14ac:dyDescent="0.25">
      <c r="A148" s="115" t="s">
        <v>662</v>
      </c>
      <c r="B148" s="106" t="s">
        <v>680</v>
      </c>
      <c r="C148" s="116" t="s">
        <v>447</v>
      </c>
      <c r="D148" s="116" t="s">
        <v>197</v>
      </c>
      <c r="E148" s="172">
        <v>590</v>
      </c>
    </row>
    <row r="149" spans="1:6" ht="15.75" x14ac:dyDescent="0.25">
      <c r="A149" s="115" t="s">
        <v>663</v>
      </c>
      <c r="B149" s="106" t="s">
        <v>681</v>
      </c>
      <c r="C149" s="116" t="s">
        <v>447</v>
      </c>
      <c r="D149" s="116" t="s">
        <v>197</v>
      </c>
      <c r="E149" s="172">
        <v>590</v>
      </c>
    </row>
    <row r="150" spans="1:6" ht="15.75" x14ac:dyDescent="0.25">
      <c r="A150" s="115" t="s">
        <v>664</v>
      </c>
      <c r="B150" s="106" t="s">
        <v>687</v>
      </c>
      <c r="C150" s="116" t="s">
        <v>441</v>
      </c>
      <c r="D150" s="116" t="s">
        <v>197</v>
      </c>
      <c r="E150" s="172">
        <v>703</v>
      </c>
    </row>
    <row r="151" spans="1:6" ht="15.75" x14ac:dyDescent="0.25">
      <c r="A151" s="115" t="s">
        <v>665</v>
      </c>
      <c r="B151" s="106" t="s">
        <v>688</v>
      </c>
      <c r="C151" s="116" t="s">
        <v>441</v>
      </c>
      <c r="D151" s="116" t="s">
        <v>197</v>
      </c>
      <c r="E151" s="172">
        <v>703</v>
      </c>
    </row>
    <row r="152" spans="1:6" ht="15.75" x14ac:dyDescent="0.25">
      <c r="A152" s="115" t="s">
        <v>666</v>
      </c>
      <c r="B152" s="162" t="s">
        <v>689</v>
      </c>
      <c r="C152" s="116" t="s">
        <v>439</v>
      </c>
      <c r="D152" s="116" t="s">
        <v>197</v>
      </c>
      <c r="E152" s="172">
        <v>260</v>
      </c>
    </row>
    <row r="153" spans="1:6" ht="15.75" x14ac:dyDescent="0.25">
      <c r="A153" s="115" t="s">
        <v>667</v>
      </c>
      <c r="B153" s="106" t="s">
        <v>694</v>
      </c>
      <c r="C153" s="116" t="s">
        <v>693</v>
      </c>
      <c r="D153" s="116" t="s">
        <v>197</v>
      </c>
      <c r="E153" s="172">
        <v>1125</v>
      </c>
    </row>
    <row r="154" spans="1:6" ht="15.75" x14ac:dyDescent="0.25">
      <c r="A154" s="115" t="s">
        <v>667</v>
      </c>
      <c r="B154" s="171" t="s">
        <v>695</v>
      </c>
      <c r="C154" s="116" t="s">
        <v>693</v>
      </c>
      <c r="D154" s="116" t="s">
        <v>197</v>
      </c>
      <c r="E154" s="172">
        <v>1125</v>
      </c>
    </row>
    <row r="155" spans="1:6" ht="15.75" x14ac:dyDescent="0.25">
      <c r="A155" s="115" t="s">
        <v>668</v>
      </c>
      <c r="B155" s="162" t="s">
        <v>714</v>
      </c>
      <c r="C155" s="116" t="s">
        <v>355</v>
      </c>
      <c r="D155" s="116" t="s">
        <v>197</v>
      </c>
      <c r="E155" s="172">
        <v>191</v>
      </c>
    </row>
    <row r="156" spans="1:6" ht="15.75" x14ac:dyDescent="0.25">
      <c r="A156" s="115" t="s">
        <v>690</v>
      </c>
      <c r="B156" s="162" t="s">
        <v>688</v>
      </c>
      <c r="C156" s="116" t="s">
        <v>359</v>
      </c>
      <c r="D156" s="116" t="s">
        <v>197</v>
      </c>
      <c r="E156" s="172">
        <v>100</v>
      </c>
    </row>
    <row r="157" spans="1:6" ht="15.75" x14ac:dyDescent="0.25">
      <c r="A157" s="115" t="s">
        <v>691</v>
      </c>
      <c r="B157" s="163" t="s">
        <v>395</v>
      </c>
      <c r="C157" s="116" t="s">
        <v>339</v>
      </c>
      <c r="D157" s="116" t="s">
        <v>197</v>
      </c>
      <c r="E157" s="172">
        <v>210</v>
      </c>
    </row>
    <row r="158" spans="1:6" ht="15.75" x14ac:dyDescent="0.25">
      <c r="A158" s="115" t="s">
        <v>692</v>
      </c>
      <c r="B158" s="106" t="s">
        <v>715</v>
      </c>
      <c r="C158" s="116" t="s">
        <v>443</v>
      </c>
      <c r="D158" s="116" t="s">
        <v>197</v>
      </c>
      <c r="E158" s="172">
        <v>160</v>
      </c>
    </row>
    <row r="159" spans="1:6" ht="16.5" thickBot="1" x14ac:dyDescent="0.3">
      <c r="A159" s="115"/>
      <c r="B159" s="106"/>
      <c r="C159" s="116"/>
      <c r="D159" s="116"/>
      <c r="E159" s="167"/>
    </row>
    <row r="160" spans="1:6" ht="17.25" thickTop="1" thickBot="1" x14ac:dyDescent="0.3">
      <c r="A160" s="150" t="s">
        <v>644</v>
      </c>
      <c r="B160" s="107" t="s">
        <v>701</v>
      </c>
      <c r="C160" s="137"/>
      <c r="D160" s="138"/>
      <c r="E160" s="139">
        <f>SUM(E126:E159)</f>
        <v>11305</v>
      </c>
      <c r="F160" s="21"/>
    </row>
    <row r="161" spans="1:6" ht="16.5" thickTop="1" x14ac:dyDescent="0.25">
      <c r="A161" s="132"/>
      <c r="B161" s="169"/>
      <c r="C161" s="133"/>
      <c r="D161" s="133"/>
      <c r="E161" s="170"/>
    </row>
    <row r="162" spans="1:6" ht="15.75" x14ac:dyDescent="0.25">
      <c r="A162" s="124" t="s">
        <v>696</v>
      </c>
      <c r="B162" s="105" t="s">
        <v>697</v>
      </c>
      <c r="C162" s="130"/>
      <c r="D162" s="130"/>
      <c r="E162" s="166"/>
    </row>
    <row r="163" spans="1:6" ht="15.75" x14ac:dyDescent="0.25">
      <c r="A163" s="124"/>
      <c r="B163" s="105"/>
      <c r="C163" s="130"/>
      <c r="D163" s="130"/>
      <c r="E163" s="165"/>
    </row>
    <row r="164" spans="1:6" ht="47.25" x14ac:dyDescent="0.25">
      <c r="A164" s="124"/>
      <c r="B164" s="148" t="s">
        <v>669</v>
      </c>
      <c r="C164" s="130"/>
      <c r="D164" s="130"/>
      <c r="E164" s="165"/>
    </row>
    <row r="165" spans="1:6" ht="15.75" x14ac:dyDescent="0.25">
      <c r="A165" s="124"/>
      <c r="B165" s="105"/>
      <c r="C165" s="130"/>
      <c r="D165" s="130"/>
    </row>
    <row r="166" spans="1:6" ht="31.5" x14ac:dyDescent="0.25">
      <c r="A166" s="115" t="s">
        <v>698</v>
      </c>
      <c r="B166" s="106" t="s">
        <v>711</v>
      </c>
      <c r="C166" s="116" t="s">
        <v>448</v>
      </c>
      <c r="D166" s="116" t="s">
        <v>197</v>
      </c>
      <c r="E166" s="167">
        <f>575-118</f>
        <v>457</v>
      </c>
    </row>
    <row r="167" spans="1:6" ht="31.5" x14ac:dyDescent="0.25">
      <c r="A167" s="115" t="s">
        <v>699</v>
      </c>
      <c r="B167" s="106" t="s">
        <v>712</v>
      </c>
      <c r="C167" s="116" t="s">
        <v>448</v>
      </c>
      <c r="D167" s="116" t="s">
        <v>197</v>
      </c>
      <c r="E167" s="167">
        <f>575-118</f>
        <v>457</v>
      </c>
    </row>
    <row r="168" spans="1:6" ht="31.5" x14ac:dyDescent="0.25">
      <c r="A168" s="115" t="s">
        <v>700</v>
      </c>
      <c r="B168" s="106" t="s">
        <v>713</v>
      </c>
      <c r="C168" s="116" t="s">
        <v>445</v>
      </c>
      <c r="D168" s="116" t="s">
        <v>197</v>
      </c>
      <c r="E168" s="167">
        <f>78+222</f>
        <v>300</v>
      </c>
    </row>
    <row r="169" spans="1:6" ht="16.5" thickBot="1" x14ac:dyDescent="0.3">
      <c r="A169" s="115"/>
      <c r="B169" s="106"/>
      <c r="C169" s="116"/>
      <c r="D169" s="116"/>
      <c r="E169" s="167"/>
    </row>
    <row r="170" spans="1:6" ht="17.25" thickTop="1" thickBot="1" x14ac:dyDescent="0.3">
      <c r="A170" s="150" t="s">
        <v>644</v>
      </c>
      <c r="B170" s="107" t="s">
        <v>702</v>
      </c>
      <c r="C170" s="137"/>
      <c r="D170" s="138"/>
      <c r="E170" s="139">
        <f>SUM(E161:E169)</f>
        <v>1214</v>
      </c>
      <c r="F170" s="21"/>
    </row>
    <row r="171" spans="1:6" ht="13.5" thickTop="1" x14ac:dyDescent="0.2"/>
  </sheetData>
  <sheetProtection algorithmName="SHA-512" hashValue="z953kVVzcrWnCXONz5c5i+Zc5enRR+GENujP7BBT1ua/y4vni6mwB08dGx5LTziOXyoW8nSnb1+KhUt9P4P7Ew==" saltValue="3cxTadanDl8LfhEcQJVlSQ==" spinCount="100000" sheet="1" objects="1" scenarios="1"/>
  <mergeCells count="1">
    <mergeCell ref="A1:E1"/>
  </mergeCells>
  <pageMargins left="0.7" right="0.7" top="0.75" bottom="0.75" header="0.3" footer="0.3"/>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11</vt:i4>
      </vt:variant>
    </vt:vector>
  </HeadingPairs>
  <TitlesOfParts>
    <vt:vector size="18" baseType="lpstr">
      <vt:lpstr>Rekapitulacija</vt:lpstr>
      <vt:lpstr>1. Letno vzdrževanje cest</vt:lpstr>
      <vt:lpstr>2. Zimsko vzdrževanje cest</vt:lpstr>
      <vt:lpstr>3. Režijski cenik</vt:lpstr>
      <vt:lpstr>4. Tipske cestne zapore</vt:lpstr>
      <vt:lpstr>5. Kataster cest</vt:lpstr>
      <vt:lpstr>6. Izvajanje zimske službe</vt:lpstr>
      <vt:lpstr>'1. Letno vzdrževanje cest'!Področje_tiskanja</vt:lpstr>
      <vt:lpstr>'2. Zimsko vzdrževanje cest'!Področje_tiskanja</vt:lpstr>
      <vt:lpstr>'3. Režijski cenik'!Področje_tiskanja</vt:lpstr>
      <vt:lpstr>'4. Tipske cestne zapore'!Področje_tiskanja</vt:lpstr>
      <vt:lpstr>'5. Kataster cest'!Področje_tiskanja</vt:lpstr>
      <vt:lpstr>'6. Izvajanje zimske službe'!Področje_tiskanja</vt:lpstr>
      <vt:lpstr>'1. Letno vzdrževanje cest'!Tiskanje_naslovov</vt:lpstr>
      <vt:lpstr>'2. Zimsko vzdrževanje cest'!Tiskanje_naslovov</vt:lpstr>
      <vt:lpstr>'3. Režijski cenik'!Tiskanje_naslovov</vt:lpstr>
      <vt:lpstr>'4. Tipske cestne zapore'!Tiskanje_naslovov</vt:lpstr>
      <vt:lpstr>'5. Kataster cest'!Tiskanje_naslovov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Vlado Jerant</dc:creator>
  <cp:lastModifiedBy>Viktor Torkar</cp:lastModifiedBy>
  <cp:lastPrinted>2020-02-21T07:13:41Z</cp:lastPrinted>
  <dcterms:created xsi:type="dcterms:W3CDTF">2011-10-13T10:26:59Z</dcterms:created>
  <dcterms:modified xsi:type="dcterms:W3CDTF">2020-02-21T07:20:03Z</dcterms:modified>
</cp:coreProperties>
</file>