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Matjaž\Obnova Igrišča pri OŠ Trzin\"/>
    </mc:Choice>
  </mc:AlternateContent>
  <bookViews>
    <workbookView xWindow="0" yWindow="0" windowWidth="21570" windowHeight="8055" tabRatio="971"/>
  </bookViews>
  <sheets>
    <sheet name="TRZIN-športni-park-bc" sheetId="6" r:id="rId1"/>
  </sheets>
  <definedNames>
    <definedName name="_cos1" localSheetId="0">'TRZIN-športni-park-bc'!#REF!</definedName>
    <definedName name="_cos1">#REF!</definedName>
    <definedName name="_cos2" localSheetId="0">'TRZIN-športni-park-bc'!#REF!</definedName>
    <definedName name="_cos2">#REF!</definedName>
    <definedName name="_cos3" localSheetId="0">'TRZIN-športni-park-bc'!#REF!</definedName>
    <definedName name="_cos3">#REF!</definedName>
    <definedName name="_cos4" localSheetId="0">'TRZIN-športni-park-bc'!#REF!</definedName>
    <definedName name="_cos4">#REF!</definedName>
    <definedName name="DDV_STOPNJA" localSheetId="0">'TRZIN-športni-park-bc'!#REF!</definedName>
    <definedName name="DDV_STOPNJA">#REF!</definedName>
    <definedName name="DOLŽINA_ARMIRANE_ZEMLJINE" localSheetId="0">#REF!</definedName>
    <definedName name="DOLŽINA_ARMIRANE_ZEMLJINE">#REF!</definedName>
    <definedName name="G_0._PRIPRAVLJALNA_in_ZAKLJUČNA_DELA" localSheetId="0">'TRZIN-športni-park-bc'!#REF!</definedName>
    <definedName name="G_0._PRIPRAVLJALNA_in_ZAKLJUČNA_DELA">#REF!</definedName>
    <definedName name="G_0_PRIPRAVLJALNA" localSheetId="0">'TRZIN-športni-park-bc'!#REF!</definedName>
    <definedName name="G_0_PRIPRAVLJALNA">#REF!</definedName>
    <definedName name="G_1_ZEMELJSKA_DELA" localSheetId="0">'TRZIN-športni-park-bc'!#REF!</definedName>
    <definedName name="G_1_ZEMELJSKA_DELA">#REF!</definedName>
    <definedName name="G_2_BETONSKA_DELA" localSheetId="0">'TRZIN-športni-park-bc'!#REF!</definedName>
    <definedName name="G_2_BETONSKA_DELA">#REF!</definedName>
    <definedName name="G_3_ZIDARSKA_DELA" localSheetId="0">'TRZIN-športni-park-bc'!#REF!</definedName>
    <definedName name="G_3_ZIDARSKA_DELA">#REF!</definedName>
    <definedName name="G_4_TESARSKA_DELA" localSheetId="0">'TRZIN-športni-park-bc'!#REF!</definedName>
    <definedName name="G_4_TESARSKA_DELA">#REF!</definedName>
    <definedName name="G_4_TESARSKA_DELA_opaži_in_odri" localSheetId="0">'TRZIN-športni-park-bc'!#REF!</definedName>
    <definedName name="G_4_TESARSKA_DELA_opaži_in_odri">#REF!</definedName>
    <definedName name="G_5_FASADERSKA_DELA" localSheetId="0">'TRZIN-športni-park-bc'!#REF!</definedName>
    <definedName name="G_5_FASADERSKA_DELA">#REF!</definedName>
    <definedName name="G_6_KANALIZACIJA" localSheetId="0">'TRZIN-športni-park-bc'!#REF!</definedName>
    <definedName name="G_6_KANALIZACIJA">#REF!</definedName>
    <definedName name="G_7_RUŠITVENA_DELA" localSheetId="0">'TRZIN-športni-park-bc'!#REF!</definedName>
    <definedName name="G_7_RUŠITVENA_DELA">#REF!</definedName>
    <definedName name="G_8_ZUNANJA_UREDITEV" localSheetId="0">'TRZIN-športni-park-bc'!#REF!</definedName>
    <definedName name="G_8_ZUNANJA_UREDITEV">#REF!</definedName>
    <definedName name="G0_PRIPRAVLJALNA" localSheetId="0">'TRZIN-športni-park-bc'!$B$64</definedName>
    <definedName name="GI_RUŠITVENA_DELA" localSheetId="0">'TRZIN-športni-park-bc'!$B$100</definedName>
    <definedName name="GII_ZEMELJSKA_DELA" localSheetId="0">'TRZIN-športni-park-bc'!$B$221</definedName>
    <definedName name="GIII_KANALIZACIJA" localSheetId="0">'TRZIN-športni-park-bc'!$B$432</definedName>
    <definedName name="GIII_KANALIZACIJA">#REF!</definedName>
    <definedName name="GIV_TLAKOVANE_POVRŠINE" localSheetId="0">'TRZIN-športni-park-bc'!$B$497</definedName>
    <definedName name="GIV_TLAKOVANE_POVRŠINE">#REF!</definedName>
    <definedName name="GV_URBANA_OPREMA__in_igrala" localSheetId="0">'TRZIN-športni-park-bc'!$B$751</definedName>
    <definedName name="GV_URBANA_OPREMA__in_igrala">#REF!</definedName>
    <definedName name="GVII_RAZNA_GRADBENA_DELA" localSheetId="0">'TRZIN-športni-park-bc'!#REF!</definedName>
    <definedName name="GVII_RAZNA_GRADBENA_DELA">#REF!</definedName>
    <definedName name="H" localSheetId="0">'TRZIN-športni-park-bc'!#REF!</definedName>
    <definedName name="H">#REF!</definedName>
    <definedName name="Hn" localSheetId="0">'TRZIN-športni-park-bc'!#REF!</definedName>
    <definedName name="Hn">#REF!</definedName>
    <definedName name="IN_INŠTALACIJE" localSheetId="0">'TRZIN-športni-park-bc'!#REF!</definedName>
    <definedName name="INI_KABELSKA_KANALIZACIJA" localSheetId="0">'TRZIN-športni-park-bc'!#REF!</definedName>
    <definedName name="INII_INŠTALACIJE_MOČ" localSheetId="0">'TRZIN-športni-park-bc'!#REF!</definedName>
    <definedName name="INIII_SVETILKE" localSheetId="0">'TRZIN-športni-park-bc'!#REF!</definedName>
    <definedName name="INIV_RAZNA_INŠTALACIJSKA_DELA" localSheetId="0">'TRZIN-športni-park-bc'!#REF!</definedName>
    <definedName name="INIV_RAZNA_INŠTALACIJSKA_DELA">#REF!</definedName>
    <definedName name="IV_TLAKOVANE_POVRŠINE" localSheetId="0">'TRZIN-športni-park-bc'!$B$497</definedName>
    <definedName name="O_1_TESARSKA_DELA" localSheetId="0">'TRZIN-športni-park-bc'!#REF!</definedName>
    <definedName name="O_1_TESARSKA_DELA">#REF!</definedName>
    <definedName name="O_10_SLIKOPLESKARSKA_DELA" localSheetId="0">'TRZIN-športni-park-bc'!#REF!</definedName>
    <definedName name="O_10_SLIKOPLESKARSKA_DELA">#REF!</definedName>
    <definedName name="O_2_KROVSKA_DELA" localSheetId="0">'TRZIN-športni-park-bc'!#REF!</definedName>
    <definedName name="O_2_KROVSKA_DELA">#REF!</definedName>
    <definedName name="O_3_KLEPARSKA_DELA" localSheetId="0">'TRZIN-športni-park-bc'!#REF!</definedName>
    <definedName name="O_3_KLEPARSKA_DELA">#REF!</definedName>
    <definedName name="O_4_KLJUČAVNIČARSKA_DELA" localSheetId="0">'TRZIN-športni-park-bc'!#REF!</definedName>
    <definedName name="O_4_KLJUČAVNIČARSKA_DELA">#REF!</definedName>
    <definedName name="O_5_MIZARSKA_DELA_in_STAVBNO_POHIŠTVO" localSheetId="0">'TRZIN-športni-park-bc'!#REF!</definedName>
    <definedName name="O_5_MIZARSKA_DELA_in_STAVBNO_POHIŠTVO">#REF!</definedName>
    <definedName name="O_6_TLAKARSKA_DELA__podopolagalska_dela" localSheetId="0">'TRZIN-športni-park-bc'!#REF!</definedName>
    <definedName name="O_6_TLAKARSKA_DELA__podopolagalska_dela">#REF!</definedName>
    <definedName name="O_7_KERAMIČARSKA_DELA" localSheetId="0">'TRZIN-športni-park-bc'!#REF!</definedName>
    <definedName name="O_7_KERAMIČARSKA_DELA">#REF!</definedName>
    <definedName name="O_8_KAMNOSEŠKA_DELA" localSheetId="0">'TRZIN-športni-park-bc'!#REF!</definedName>
    <definedName name="O_8_KAMNOSEŠKA_DELA">#REF!</definedName>
    <definedName name="O_9_SUHOMONTAŽNA_DELA" localSheetId="0">'TRZIN-športni-park-bc'!#REF!</definedName>
    <definedName name="O_9_SUHOMONTAŽNA_DELA">#REF!</definedName>
    <definedName name="O_I_TESARSKA_DELA" localSheetId="0">'TRZIN-športni-park-bc'!#REF!</definedName>
    <definedName name="O_I_TESARSKA_DELA">#REF!</definedName>
    <definedName name="_xlnm.Print_Area" localSheetId="0">'TRZIN-športni-park-bc'!$A$1:$I$951</definedName>
    <definedName name="POVRŠINA.BRUTO" localSheetId="0">'TRZIN-športni-park-bc'!#REF!</definedName>
    <definedName name="POVRŠINA.BRUTO">#REF!</definedName>
    <definedName name="POVRŠINA.NETO" localSheetId="0">'TRZIN-športni-park-bc'!#REF!</definedName>
    <definedName name="POVRŠINA.NETO">#REF!</definedName>
    <definedName name="PRIPRAVLJALNA_in_SKLEPNA_DELA_ki_se_posebej_obračunajo" localSheetId="0">'TRZIN-športni-park-bc'!#REF!</definedName>
    <definedName name="PRIPRAVLJALNA_in_SKLEPNA_DELA_ki_se_posebej_obračunajo">#REF!</definedName>
    <definedName name="ŠIRINA_ARMIRANJA" localSheetId="0">#REF!</definedName>
    <definedName name="ŠIRINA_ARMIRANJA">#REF!</definedName>
    <definedName name="ŠTEVILO_PLASTI_ARMIRANE_BREŽINE" localSheetId="0">#REF!</definedName>
    <definedName name="ŠTEVILO_PLASTI_ARMIRANE_BREŽINE">#REF!</definedName>
    <definedName name="V_URBANA_OPREMA__in_igrala" localSheetId="0">'TRZIN-športni-park-bc'!$B$751</definedName>
    <definedName name="VI_HORTIKULTURNA_UREDITEV" localSheetId="0">'TRZIN-športni-park-bc'!$B$920</definedName>
    <definedName name="VII_RAZNA_GRADBENA_DELA" localSheetId="0">'TRZIN-športni-park-bc'!#REF!</definedName>
  </definedNames>
  <calcPr calcId="162913"/>
  <fileRecoveryPr autoRecover="0"/>
</workbook>
</file>

<file path=xl/calcChain.xml><?xml version="1.0" encoding="utf-8"?>
<calcChain xmlns="http://schemas.openxmlformats.org/spreadsheetml/2006/main">
  <c r="I706" i="6" l="1"/>
  <c r="I947" i="6" l="1"/>
  <c r="I946" i="6"/>
  <c r="I945" i="6"/>
  <c r="I944" i="6"/>
  <c r="I943" i="6"/>
  <c r="I942" i="6"/>
  <c r="I941" i="6"/>
  <c r="I940" i="6"/>
  <c r="I939" i="6"/>
  <c r="I938" i="6"/>
  <c r="I937" i="6"/>
  <c r="I936" i="6"/>
  <c r="I935" i="6"/>
  <c r="I934" i="6"/>
  <c r="I933" i="6"/>
  <c r="I932" i="6"/>
  <c r="I931" i="6"/>
  <c r="I930" i="6"/>
  <c r="I929" i="6"/>
  <c r="I928" i="6"/>
  <c r="I927" i="6"/>
  <c r="I926" i="6"/>
  <c r="I915" i="6"/>
  <c r="I914" i="6"/>
  <c r="I913" i="6"/>
  <c r="I912" i="6"/>
  <c r="I911" i="6"/>
  <c r="I910" i="6"/>
  <c r="I909" i="6"/>
  <c r="I908" i="6"/>
  <c r="I907" i="6"/>
  <c r="I906" i="6"/>
  <c r="I905" i="6"/>
  <c r="I904" i="6"/>
  <c r="I903" i="6"/>
  <c r="I902" i="6"/>
  <c r="I901" i="6"/>
  <c r="I900" i="6"/>
  <c r="I899" i="6"/>
  <c r="I898" i="6"/>
  <c r="I897" i="6"/>
  <c r="I896" i="6"/>
  <c r="I895" i="6"/>
  <c r="I894" i="6"/>
  <c r="I893" i="6"/>
  <c r="I892" i="6"/>
  <c r="I891" i="6"/>
  <c r="I890" i="6"/>
  <c r="I888" i="6"/>
  <c r="I887" i="6"/>
  <c r="I886" i="6"/>
  <c r="I885" i="6"/>
  <c r="I884" i="6"/>
  <c r="I883" i="6"/>
  <c r="I882" i="6"/>
  <c r="I881" i="6"/>
  <c r="I880" i="6"/>
  <c r="I879" i="6"/>
  <c r="I878" i="6"/>
  <c r="I877" i="6"/>
  <c r="I876" i="6"/>
  <c r="I875" i="6"/>
  <c r="I874" i="6"/>
  <c r="I873" i="6"/>
  <c r="I872" i="6"/>
  <c r="I871" i="6"/>
  <c r="I870" i="6"/>
  <c r="I869" i="6"/>
  <c r="I868" i="6"/>
  <c r="I867" i="6"/>
  <c r="I866" i="6"/>
  <c r="I865" i="6"/>
  <c r="I864" i="6"/>
  <c r="I863" i="6"/>
  <c r="I862" i="6"/>
  <c r="I861" i="6"/>
  <c r="I860" i="6"/>
  <c r="I859" i="6"/>
  <c r="I858" i="6"/>
  <c r="I857" i="6"/>
  <c r="I856" i="6"/>
  <c r="I855" i="6"/>
  <c r="I854" i="6"/>
  <c r="I853" i="6"/>
  <c r="I852" i="6"/>
  <c r="I851" i="6"/>
  <c r="I850" i="6"/>
  <c r="I849" i="6"/>
  <c r="I848" i="6"/>
  <c r="I847" i="6"/>
  <c r="I846" i="6"/>
  <c r="I845" i="6"/>
  <c r="I844" i="6"/>
  <c r="I843" i="6"/>
  <c r="I842" i="6"/>
  <c r="I841" i="6"/>
  <c r="I840" i="6"/>
  <c r="I839" i="6"/>
  <c r="I838" i="6"/>
  <c r="I837" i="6"/>
  <c r="I836" i="6"/>
  <c r="I835" i="6"/>
  <c r="I834" i="6"/>
  <c r="I833" i="6"/>
  <c r="I832" i="6"/>
  <c r="I830" i="6"/>
  <c r="I829" i="6"/>
  <c r="I828" i="6"/>
  <c r="I827" i="6"/>
  <c r="I826" i="6"/>
  <c r="I825" i="6"/>
  <c r="I824" i="6"/>
  <c r="I823" i="6"/>
  <c r="I822" i="6"/>
  <c r="I821" i="6"/>
  <c r="I820" i="6"/>
  <c r="I819" i="6"/>
  <c r="I818" i="6"/>
  <c r="I817" i="6"/>
  <c r="I816" i="6"/>
  <c r="I815" i="6"/>
  <c r="I814" i="6"/>
  <c r="I813" i="6"/>
  <c r="I812" i="6"/>
  <c r="I811" i="6"/>
  <c r="K810" i="6"/>
  <c r="I810" i="6"/>
  <c r="K807" i="6"/>
  <c r="I803" i="6"/>
  <c r="I802" i="6"/>
  <c r="I801" i="6"/>
  <c r="I800" i="6"/>
  <c r="K799" i="6"/>
  <c r="I799" i="6"/>
  <c r="I798" i="6"/>
  <c r="I797" i="6"/>
  <c r="I796" i="6"/>
  <c r="I795" i="6"/>
  <c r="I794" i="6"/>
  <c r="I793" i="6"/>
  <c r="I792" i="6"/>
  <c r="I791" i="6"/>
  <c r="I790" i="6"/>
  <c r="O789" i="6"/>
  <c r="N789" i="6"/>
  <c r="I789" i="6"/>
  <c r="O788" i="6"/>
  <c r="M788" i="6" s="1"/>
  <c r="K788" i="6" s="1"/>
  <c r="I788" i="6"/>
  <c r="I787" i="6"/>
  <c r="I786" i="6"/>
  <c r="I785" i="6"/>
  <c r="I784" i="6"/>
  <c r="K783" i="6"/>
  <c r="I783" i="6"/>
  <c r="I782" i="6"/>
  <c r="I781" i="6"/>
  <c r="I780" i="6"/>
  <c r="I779" i="6"/>
  <c r="I778" i="6"/>
  <c r="I777" i="6"/>
  <c r="I776" i="6"/>
  <c r="I775" i="6"/>
  <c r="I774" i="6"/>
  <c r="I773" i="6"/>
  <c r="I772" i="6"/>
  <c r="I771" i="6"/>
  <c r="I770" i="6"/>
  <c r="K769" i="6"/>
  <c r="I769" i="6"/>
  <c r="I768" i="6"/>
  <c r="I767" i="6"/>
  <c r="I766" i="6"/>
  <c r="I765" i="6"/>
  <c r="K764" i="6"/>
  <c r="I764" i="6"/>
  <c r="I763" i="6"/>
  <c r="I762" i="6"/>
  <c r="I761" i="6"/>
  <c r="I760" i="6"/>
  <c r="I759" i="6"/>
  <c r="I758" i="6"/>
  <c r="I757" i="6"/>
  <c r="I746" i="6"/>
  <c r="I745" i="6"/>
  <c r="I744" i="6"/>
  <c r="I743" i="6"/>
  <c r="I742" i="6"/>
  <c r="I741" i="6"/>
  <c r="I740" i="6"/>
  <c r="I739" i="6"/>
  <c r="I738" i="6"/>
  <c r="I737" i="6"/>
  <c r="K735" i="6"/>
  <c r="I735" i="6"/>
  <c r="K734" i="6"/>
  <c r="I734" i="6"/>
  <c r="K733" i="6"/>
  <c r="I733" i="6"/>
  <c r="K732" i="6"/>
  <c r="I732" i="6"/>
  <c r="K731" i="6"/>
  <c r="I731" i="6"/>
  <c r="K730" i="6"/>
  <c r="I730" i="6"/>
  <c r="I729" i="6"/>
  <c r="I728" i="6"/>
  <c r="I727" i="6"/>
  <c r="I726" i="6"/>
  <c r="I725" i="6"/>
  <c r="I724" i="6"/>
  <c r="I723" i="6"/>
  <c r="I722" i="6"/>
  <c r="I721" i="6"/>
  <c r="K720" i="6"/>
  <c r="I720" i="6"/>
  <c r="I719" i="6"/>
  <c r="I718" i="6"/>
  <c r="I717" i="6"/>
  <c r="I716" i="6"/>
  <c r="I715" i="6"/>
  <c r="I714" i="6"/>
  <c r="I713" i="6"/>
  <c r="I712" i="6"/>
  <c r="I711" i="6"/>
  <c r="I710" i="6"/>
  <c r="K709" i="6"/>
  <c r="I709" i="6"/>
  <c r="K708" i="6"/>
  <c r="I708" i="6"/>
  <c r="M707" i="6"/>
  <c r="L707" i="6"/>
  <c r="I707" i="6"/>
  <c r="L706" i="6"/>
  <c r="K706" i="6" s="1"/>
  <c r="L705" i="6"/>
  <c r="K705" i="6" s="1"/>
  <c r="I705" i="6"/>
  <c r="I704" i="6"/>
  <c r="I703" i="6"/>
  <c r="I702" i="6"/>
  <c r="I701" i="6"/>
  <c r="I700" i="6"/>
  <c r="I699" i="6"/>
  <c r="I698" i="6"/>
  <c r="I697" i="6"/>
  <c r="I696" i="6"/>
  <c r="I695" i="6"/>
  <c r="L694" i="6"/>
  <c r="K694" i="6" s="1"/>
  <c r="I694" i="6"/>
  <c r="I693" i="6"/>
  <c r="I692" i="6"/>
  <c r="L691" i="6"/>
  <c r="I691" i="6"/>
  <c r="I690" i="6"/>
  <c r="I689" i="6"/>
  <c r="I688" i="6"/>
  <c r="I687" i="6"/>
  <c r="I686" i="6"/>
  <c r="I685" i="6"/>
  <c r="I684" i="6"/>
  <c r="I683" i="6"/>
  <c r="I682" i="6"/>
  <c r="I681" i="6"/>
  <c r="I680" i="6"/>
  <c r="I679" i="6"/>
  <c r="I678" i="6"/>
  <c r="K677" i="6"/>
  <c r="I677" i="6"/>
  <c r="I676" i="6"/>
  <c r="I675" i="6"/>
  <c r="I674" i="6"/>
  <c r="I673" i="6"/>
  <c r="I672" i="6"/>
  <c r="I671" i="6"/>
  <c r="I669" i="6"/>
  <c r="K668" i="6"/>
  <c r="I668" i="6"/>
  <c r="I667" i="6"/>
  <c r="I666" i="6"/>
  <c r="I664" i="6"/>
  <c r="I663" i="6"/>
  <c r="I662" i="6"/>
  <c r="I661" i="6"/>
  <c r="I660" i="6"/>
  <c r="I659" i="6"/>
  <c r="I658" i="6"/>
  <c r="I657" i="6"/>
  <c r="I656" i="6"/>
  <c r="K655" i="6"/>
  <c r="I655" i="6"/>
  <c r="I654" i="6"/>
  <c r="I653" i="6"/>
  <c r="I652" i="6"/>
  <c r="I651" i="6"/>
  <c r="I650" i="6"/>
  <c r="I649" i="6"/>
  <c r="I648" i="6"/>
  <c r="I647" i="6"/>
  <c r="I646" i="6"/>
  <c r="I645" i="6"/>
  <c r="I644" i="6"/>
  <c r="I643" i="6"/>
  <c r="I642" i="6"/>
  <c r="I641" i="6"/>
  <c r="I640" i="6"/>
  <c r="I639" i="6"/>
  <c r="I638" i="6"/>
  <c r="I637" i="6"/>
  <c r="I636" i="6"/>
  <c r="I635" i="6"/>
  <c r="K634" i="6"/>
  <c r="I634" i="6"/>
  <c r="K633" i="6"/>
  <c r="I633" i="6"/>
  <c r="K632" i="6"/>
  <c r="I632" i="6"/>
  <c r="K631" i="6"/>
  <c r="I631" i="6"/>
  <c r="K630" i="6"/>
  <c r="I630" i="6"/>
  <c r="K629" i="6"/>
  <c r="I629" i="6"/>
  <c r="I628" i="6"/>
  <c r="I627" i="6"/>
  <c r="I626" i="6"/>
  <c r="I625" i="6"/>
  <c r="I623" i="6"/>
  <c r="I622" i="6"/>
  <c r="I621" i="6"/>
  <c r="K620" i="6"/>
  <c r="I620" i="6"/>
  <c r="K619" i="6"/>
  <c r="I619" i="6"/>
  <c r="K618" i="6"/>
  <c r="I618" i="6"/>
  <c r="K617" i="6"/>
  <c r="I617" i="6"/>
  <c r="K616" i="6"/>
  <c r="I616" i="6"/>
  <c r="K615" i="6"/>
  <c r="I615" i="6"/>
  <c r="I614" i="6"/>
  <c r="I613" i="6"/>
  <c r="I612" i="6"/>
  <c r="I610" i="6"/>
  <c r="I607" i="6"/>
  <c r="I606" i="6"/>
  <c r="I605" i="6"/>
  <c r="K604" i="6"/>
  <c r="I604" i="6"/>
  <c r="K603" i="6"/>
  <c r="I603" i="6"/>
  <c r="K602" i="6"/>
  <c r="I602" i="6"/>
  <c r="K601" i="6"/>
  <c r="I601" i="6"/>
  <c r="K600" i="6"/>
  <c r="I600" i="6"/>
  <c r="K599" i="6"/>
  <c r="I599" i="6"/>
  <c r="I598" i="6"/>
  <c r="I597" i="6"/>
  <c r="I596" i="6"/>
  <c r="I595" i="6"/>
  <c r="I594" i="6"/>
  <c r="K593" i="6"/>
  <c r="I593" i="6"/>
  <c r="L592" i="6"/>
  <c r="K592" i="6" s="1"/>
  <c r="I592" i="6"/>
  <c r="L591" i="6"/>
  <c r="K591" i="6" s="1"/>
  <c r="I591" i="6"/>
  <c r="L590" i="6"/>
  <c r="K590" i="6" s="1"/>
  <c r="I590" i="6"/>
  <c r="L589" i="6"/>
  <c r="K589" i="6" s="1"/>
  <c r="I589" i="6"/>
  <c r="L588" i="6"/>
  <c r="K588" i="6" s="1"/>
  <c r="I588" i="6"/>
  <c r="L587" i="6"/>
  <c r="I587" i="6"/>
  <c r="I586" i="6"/>
  <c r="I583" i="6"/>
  <c r="I581" i="6"/>
  <c r="I580" i="6"/>
  <c r="I575" i="6"/>
  <c r="K574" i="6"/>
  <c r="I574" i="6"/>
  <c r="K573" i="6"/>
  <c r="I573" i="6"/>
  <c r="K572" i="6"/>
  <c r="I572" i="6"/>
  <c r="K571" i="6"/>
  <c r="I571" i="6"/>
  <c r="K570" i="6"/>
  <c r="I570" i="6"/>
  <c r="I569" i="6"/>
  <c r="I568" i="6"/>
  <c r="I567" i="6"/>
  <c r="I566" i="6"/>
  <c r="I565" i="6"/>
  <c r="I563" i="6"/>
  <c r="I562" i="6"/>
  <c r="I561" i="6"/>
  <c r="I560" i="6"/>
  <c r="I559" i="6"/>
  <c r="I558" i="6"/>
  <c r="I557" i="6"/>
  <c r="I556" i="6"/>
  <c r="I555" i="6"/>
  <c r="I554" i="6"/>
  <c r="I553" i="6"/>
  <c r="I552" i="6"/>
  <c r="I551" i="6"/>
  <c r="I550" i="6"/>
  <c r="I549" i="6"/>
  <c r="I548" i="6"/>
  <c r="I547" i="6"/>
  <c r="I546" i="6"/>
  <c r="I545" i="6"/>
  <c r="I544" i="6"/>
  <c r="K543" i="6"/>
  <c r="I543" i="6"/>
  <c r="K542" i="6"/>
  <c r="I542" i="6"/>
  <c r="I541" i="6"/>
  <c r="I540" i="6"/>
  <c r="I539" i="6"/>
  <c r="I538" i="6"/>
  <c r="I535" i="6"/>
  <c r="K534" i="6"/>
  <c r="I534" i="6"/>
  <c r="K533" i="6"/>
  <c r="I533" i="6"/>
  <c r="K532" i="6"/>
  <c r="I532" i="6"/>
  <c r="K531" i="6"/>
  <c r="I531" i="6"/>
  <c r="K530" i="6"/>
  <c r="I530" i="6"/>
  <c r="K529" i="6"/>
  <c r="I529" i="6"/>
  <c r="I528" i="6"/>
  <c r="I527" i="6"/>
  <c r="I526" i="6"/>
  <c r="I525" i="6"/>
  <c r="I524" i="6"/>
  <c r="I523" i="6"/>
  <c r="I522" i="6"/>
  <c r="I521" i="6"/>
  <c r="I520" i="6"/>
  <c r="I518" i="6"/>
  <c r="N517" i="6"/>
  <c r="M517" i="6"/>
  <c r="L517" i="6" s="1"/>
  <c r="I517" i="6"/>
  <c r="N516" i="6"/>
  <c r="M516" i="6"/>
  <c r="L516" i="6" s="1"/>
  <c r="I516" i="6"/>
  <c r="N515" i="6"/>
  <c r="M515" i="6"/>
  <c r="L515" i="6" s="1"/>
  <c r="I515" i="6"/>
  <c r="N514" i="6"/>
  <c r="I514" i="6"/>
  <c r="N513" i="6"/>
  <c r="I513" i="6"/>
  <c r="N512" i="6"/>
  <c r="I512" i="6"/>
  <c r="I511" i="6"/>
  <c r="I510" i="6"/>
  <c r="I509" i="6"/>
  <c r="I508" i="6"/>
  <c r="I492" i="6"/>
  <c r="I491" i="6"/>
  <c r="I490" i="6"/>
  <c r="I489" i="6"/>
  <c r="I488" i="6"/>
  <c r="I487" i="6"/>
  <c r="I486" i="6"/>
  <c r="I485" i="6"/>
  <c r="I484" i="6"/>
  <c r="I483" i="6"/>
  <c r="I482" i="6"/>
  <c r="I481" i="6"/>
  <c r="I480" i="6"/>
  <c r="I478" i="6"/>
  <c r="I477" i="6"/>
  <c r="K476" i="6"/>
  <c r="M514" i="6" s="1"/>
  <c r="L514" i="6" s="1"/>
  <c r="K474" i="6"/>
  <c r="M513" i="6" s="1"/>
  <c r="L513" i="6" s="1"/>
  <c r="I474" i="6"/>
  <c r="K473" i="6"/>
  <c r="M512" i="6" s="1"/>
  <c r="L512" i="6" s="1"/>
  <c r="I473" i="6"/>
  <c r="I472" i="6"/>
  <c r="I471" i="6"/>
  <c r="I470" i="6"/>
  <c r="I469" i="6"/>
  <c r="I467" i="6"/>
  <c r="I466" i="6"/>
  <c r="I465" i="6"/>
  <c r="I463" i="6"/>
  <c r="I462" i="6"/>
  <c r="I461" i="6"/>
  <c r="I460" i="6"/>
  <c r="I459" i="6"/>
  <c r="I458" i="6"/>
  <c r="I457" i="6"/>
  <c r="I456" i="6"/>
  <c r="I455" i="6"/>
  <c r="I454" i="6"/>
  <c r="K453" i="6"/>
  <c r="K458" i="6" s="1"/>
  <c r="I453" i="6"/>
  <c r="I446" i="6"/>
  <c r="I427" i="6"/>
  <c r="I426" i="6"/>
  <c r="I425" i="6"/>
  <c r="I424" i="6"/>
  <c r="I423" i="6"/>
  <c r="I422" i="6"/>
  <c r="I421" i="6"/>
  <c r="I420" i="6"/>
  <c r="I418" i="6"/>
  <c r="I417" i="6"/>
  <c r="I416" i="6"/>
  <c r="K415" i="6"/>
  <c r="I415" i="6"/>
  <c r="I414" i="6"/>
  <c r="I413" i="6"/>
  <c r="I412" i="6"/>
  <c r="I411" i="6"/>
  <c r="I409" i="6"/>
  <c r="I408" i="6"/>
  <c r="I406" i="6"/>
  <c r="I405" i="6"/>
  <c r="I404" i="6"/>
  <c r="M402" i="6"/>
  <c r="L402" i="6"/>
  <c r="I402" i="6"/>
  <c r="M401" i="6"/>
  <c r="L401" i="6"/>
  <c r="I401" i="6"/>
  <c r="M400" i="6"/>
  <c r="L400" i="6"/>
  <c r="I400" i="6"/>
  <c r="M399" i="6"/>
  <c r="L399" i="6"/>
  <c r="I399" i="6"/>
  <c r="M398" i="6"/>
  <c r="L398" i="6"/>
  <c r="I398" i="6"/>
  <c r="M397" i="6"/>
  <c r="L397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K375" i="6"/>
  <c r="I375" i="6"/>
  <c r="K374" i="6"/>
  <c r="I374" i="6"/>
  <c r="K373" i="6"/>
  <c r="I373" i="6"/>
  <c r="K372" i="6"/>
  <c r="I372" i="6"/>
  <c r="K371" i="6"/>
  <c r="I371" i="6"/>
  <c r="K370" i="6"/>
  <c r="I370" i="6"/>
  <c r="I369" i="6"/>
  <c r="I368" i="6"/>
  <c r="I367" i="6"/>
  <c r="I366" i="6"/>
  <c r="I365" i="6"/>
  <c r="I364" i="6"/>
  <c r="I363" i="6"/>
  <c r="I362" i="6"/>
  <c r="I361" i="6"/>
  <c r="I360" i="6"/>
  <c r="L358" i="6"/>
  <c r="K358" i="6" s="1"/>
  <c r="I358" i="6"/>
  <c r="L357" i="6"/>
  <c r="K357" i="6" s="1"/>
  <c r="I357" i="6"/>
  <c r="L356" i="6"/>
  <c r="K356" i="6" s="1"/>
  <c r="I356" i="6"/>
  <c r="L355" i="6"/>
  <c r="K355" i="6" s="1"/>
  <c r="I355" i="6"/>
  <c r="L354" i="6"/>
  <c r="K354" i="6" s="1"/>
  <c r="I354" i="6"/>
  <c r="L353" i="6"/>
  <c r="K353" i="6" s="1"/>
  <c r="I353" i="6"/>
  <c r="I351" i="6"/>
  <c r="I350" i="6"/>
  <c r="I349" i="6"/>
  <c r="I348" i="6"/>
  <c r="I347" i="6"/>
  <c r="I346" i="6"/>
  <c r="I345" i="6"/>
  <c r="I344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K328" i="6"/>
  <c r="I328" i="6"/>
  <c r="I327" i="6"/>
  <c r="K326" i="6"/>
  <c r="I326" i="6"/>
  <c r="I325" i="6"/>
  <c r="I324" i="6"/>
  <c r="I323" i="6"/>
  <c r="I322" i="6"/>
  <c r="I321" i="6"/>
  <c r="I320" i="6"/>
  <c r="I319" i="6"/>
  <c r="I318" i="6"/>
  <c r="I317" i="6"/>
  <c r="L316" i="6"/>
  <c r="K316" i="6" s="1"/>
  <c r="I316" i="6"/>
  <c r="L315" i="6"/>
  <c r="K315" i="6" s="1"/>
  <c r="I315" i="6"/>
  <c r="L314" i="6"/>
  <c r="K314" i="6" s="1"/>
  <c r="I314" i="6"/>
  <c r="M313" i="6"/>
  <c r="L313" i="6"/>
  <c r="I313" i="6"/>
  <c r="L312" i="6"/>
  <c r="K312" i="6" s="1"/>
  <c r="I312" i="6"/>
  <c r="L311" i="6"/>
  <c r="K311" i="6" s="1"/>
  <c r="I311" i="6"/>
  <c r="I310" i="6"/>
  <c r="I309" i="6"/>
  <c r="I308" i="6"/>
  <c r="I307" i="6"/>
  <c r="I306" i="6"/>
  <c r="I305" i="6"/>
  <c r="I304" i="6"/>
  <c r="I303" i="6"/>
  <c r="N302" i="6"/>
  <c r="L302" i="6"/>
  <c r="I302" i="6"/>
  <c r="L301" i="6"/>
  <c r="K301" i="6" s="1"/>
  <c r="I301" i="6"/>
  <c r="L300" i="6"/>
  <c r="K300" i="6" s="1"/>
  <c r="I300" i="6"/>
  <c r="L299" i="6"/>
  <c r="K299" i="6" s="1"/>
  <c r="I299" i="6"/>
  <c r="L298" i="6"/>
  <c r="K298" i="6" s="1"/>
  <c r="I298" i="6"/>
  <c r="L297" i="6"/>
  <c r="K297" i="6" s="1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5" i="6"/>
  <c r="I274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K179" i="6"/>
  <c r="I179" i="6"/>
  <c r="K178" i="6"/>
  <c r="L287" i="6" s="1"/>
  <c r="K327" i="6" s="1"/>
  <c r="I178" i="6"/>
  <c r="K177" i="6"/>
  <c r="L286" i="6" s="1"/>
  <c r="I177" i="6"/>
  <c r="K176" i="6"/>
  <c r="L285" i="6" s="1"/>
  <c r="K340" i="6" s="1"/>
  <c r="I176" i="6"/>
  <c r="M175" i="6"/>
  <c r="I175" i="6"/>
  <c r="N174" i="6"/>
  <c r="L174" i="6"/>
  <c r="I174" i="6"/>
  <c r="N173" i="6"/>
  <c r="L173" i="6"/>
  <c r="I173" i="6"/>
  <c r="I172" i="6"/>
  <c r="I171" i="6"/>
  <c r="I170" i="6"/>
  <c r="I168" i="6"/>
  <c r="I167" i="6"/>
  <c r="I166" i="6"/>
  <c r="I165" i="6"/>
  <c r="I164" i="6"/>
  <c r="I163" i="6"/>
  <c r="N162" i="6"/>
  <c r="M162" i="6"/>
  <c r="L162" i="6"/>
  <c r="I162" i="6"/>
  <c r="I161" i="6"/>
  <c r="I160" i="6"/>
  <c r="I159" i="6"/>
  <c r="I158" i="6"/>
  <c r="I157" i="6"/>
  <c r="I156" i="6"/>
  <c r="I155" i="6"/>
  <c r="I154" i="6"/>
  <c r="I153" i="6"/>
  <c r="K151" i="6"/>
  <c r="I151" i="6"/>
  <c r="K150" i="6"/>
  <c r="I150" i="6"/>
  <c r="K149" i="6"/>
  <c r="I149" i="6"/>
  <c r="K148" i="6"/>
  <c r="I148" i="6"/>
  <c r="M147" i="6"/>
  <c r="L147" i="6"/>
  <c r="L175" i="6" s="1"/>
  <c r="I147" i="6"/>
  <c r="K146" i="6"/>
  <c r="I146" i="6"/>
  <c r="K145" i="6"/>
  <c r="I145" i="6"/>
  <c r="I144" i="6"/>
  <c r="I143" i="6"/>
  <c r="I142" i="6"/>
  <c r="I141" i="6"/>
  <c r="I140" i="6"/>
  <c r="I95" i="6"/>
  <c r="I93" i="6"/>
  <c r="I92" i="6"/>
  <c r="I91" i="6"/>
  <c r="I90" i="6"/>
  <c r="I89" i="6"/>
  <c r="I88" i="6"/>
  <c r="I87" i="6"/>
  <c r="I86" i="6"/>
  <c r="I85" i="6"/>
  <c r="I84" i="6"/>
  <c r="I82" i="6"/>
  <c r="I81" i="6"/>
  <c r="I80" i="6"/>
  <c r="I79" i="6"/>
  <c r="I78" i="6"/>
  <c r="I77" i="6"/>
  <c r="I76" i="6"/>
  <c r="I73" i="6"/>
  <c r="I72" i="6"/>
  <c r="I71" i="6"/>
  <c r="I70" i="6"/>
  <c r="I69" i="6"/>
  <c r="I68" i="6"/>
  <c r="I67" i="6"/>
  <c r="I66" i="6"/>
  <c r="I65" i="6"/>
  <c r="K398" i="6" l="1"/>
  <c r="K402" i="6"/>
  <c r="K173" i="6"/>
  <c r="L282" i="6" s="1"/>
  <c r="K322" i="6" s="1"/>
  <c r="K313" i="6"/>
  <c r="K175" i="6"/>
  <c r="L284" i="6" s="1"/>
  <c r="K302" i="6"/>
  <c r="K147" i="6"/>
  <c r="K400" i="6"/>
  <c r="K397" i="6"/>
  <c r="K162" i="6"/>
  <c r="K174" i="6"/>
  <c r="L283" i="6" s="1"/>
  <c r="K283" i="6" s="1"/>
  <c r="K707" i="6"/>
  <c r="K401" i="6"/>
  <c r="K399" i="6"/>
  <c r="M789" i="6"/>
  <c r="K789" i="6" s="1"/>
  <c r="K791" i="6" s="1"/>
  <c r="I218" i="6"/>
  <c r="I33" i="6" s="1"/>
  <c r="I917" i="6"/>
  <c r="I37" i="6" s="1"/>
  <c r="I429" i="6"/>
  <c r="I34" i="6" s="1"/>
  <c r="I949" i="6"/>
  <c r="I38" i="6" s="1"/>
  <c r="I97" i="6"/>
  <c r="I32" i="6" s="1"/>
  <c r="I494" i="6"/>
  <c r="I35" i="6" s="1"/>
  <c r="I748" i="6"/>
  <c r="I36" i="6" s="1"/>
  <c r="K324" i="6"/>
  <c r="K339" i="6"/>
  <c r="K284" i="6"/>
  <c r="K282" i="6"/>
  <c r="K337" i="6"/>
  <c r="K338" i="6"/>
  <c r="K341" i="6"/>
  <c r="K286" i="6"/>
  <c r="K325" i="6"/>
  <c r="K342" i="6"/>
  <c r="K287" i="6"/>
  <c r="K482" i="6"/>
  <c r="K285" i="6"/>
  <c r="K323" i="6" l="1"/>
  <c r="I40" i="6"/>
  <c r="I42" i="6" s="1"/>
</calcChain>
</file>

<file path=xl/sharedStrings.xml><?xml version="1.0" encoding="utf-8"?>
<sst xmlns="http://schemas.openxmlformats.org/spreadsheetml/2006/main" count="1131" uniqueCount="497">
  <si>
    <t>05.</t>
  </si>
  <si>
    <t>m3</t>
  </si>
  <si>
    <t>Datum:</t>
  </si>
  <si>
    <t>Sestavil:</t>
  </si>
  <si>
    <t>INVESTITOR:</t>
  </si>
  <si>
    <t>Faza:</t>
  </si>
  <si>
    <t>10.</t>
  </si>
  <si>
    <t>11.</t>
  </si>
  <si>
    <t>12.</t>
  </si>
  <si>
    <t>13.</t>
  </si>
  <si>
    <t>14.</t>
  </si>
  <si>
    <t>15.</t>
  </si>
  <si>
    <t>16.</t>
  </si>
  <si>
    <t>17.</t>
  </si>
  <si>
    <t>pos</t>
  </si>
  <si>
    <t>opis</t>
  </si>
  <si>
    <t>enota</t>
  </si>
  <si>
    <t>količina</t>
  </si>
  <si>
    <t xml:space="preserve">cena/enoto </t>
  </si>
  <si>
    <t>vrednost</t>
  </si>
  <si>
    <t xml:space="preserve">G. </t>
  </si>
  <si>
    <t>GRADBENA DELA</t>
  </si>
  <si>
    <t>0.</t>
  </si>
  <si>
    <t>PRIPRAVLJALNA in SKLEPNA DELA ki se posebej obračunajo</t>
  </si>
  <si>
    <t>01.</t>
  </si>
  <si>
    <t>kpl</t>
  </si>
  <si>
    <t>02.</t>
  </si>
  <si>
    <t>03.</t>
  </si>
  <si>
    <t>04.</t>
  </si>
  <si>
    <t>Čiščenje terena pred pričetkom del</t>
  </si>
  <si>
    <t>in vzpostavitev okolice izven območja gradbišča</t>
  </si>
  <si>
    <t>v prvotno stanje (po končani gradnji) ter</t>
  </si>
  <si>
    <t>drugi stroški priprave gradbišča, ki presegajo običajne</t>
  </si>
  <si>
    <t>stroške organizacije gradbišča (na primer: gradbiščni</t>
  </si>
  <si>
    <t>06.</t>
  </si>
  <si>
    <t>Geomehansko-geološki nadzor izkopa gradbene jame in</t>
  </si>
  <si>
    <t>ocena-obračun po dejanskih stroških!</t>
  </si>
  <si>
    <t>07.</t>
  </si>
  <si>
    <t>08.</t>
  </si>
  <si>
    <t>09.</t>
  </si>
  <si>
    <t>V ponudbenem predračunu se upošteva ocena v znesku: =1.000,00-€</t>
  </si>
  <si>
    <t>Pripravljalna in sklepna dela skupaj:</t>
  </si>
  <si>
    <t>RUŠITVENA DELA</t>
  </si>
  <si>
    <t>Splošne opombe za rušitvena dela:</t>
  </si>
  <si>
    <t>V ceni vseh rušitvenih del so upoštevani vsi ukrepi za varno delo,</t>
  </si>
  <si>
    <t>zaščito gradbišča in komunikacij, vsi transporti, nalaganje in odvoz</t>
  </si>
  <si>
    <t xml:space="preserve">materiala v zbiralnico surovin za nadaljnjo predelavo </t>
  </si>
  <si>
    <t xml:space="preserve">tudi strošek uporabe (dobave, montaže, demontaže in amortizacije) </t>
  </si>
  <si>
    <t>začasnih odrov ali primernih dvižnih ploščadi, potrebnih za izvedbo del,</t>
  </si>
  <si>
    <t>Ves čas izvajanja rušitvenih/odstranjevalnih del se izvajalec zavezuje</t>
  </si>
  <si>
    <t>voditi evidenco nastalih gradbenih odpadkov in evidentirati</t>
  </si>
  <si>
    <t>vsak odvoz in odlaganje nastalih gradbenih odpadkov (evidenčni listi),</t>
  </si>
  <si>
    <t>OSTALO:</t>
  </si>
  <si>
    <r>
      <t>Pred izvedbo rušitvenih del, se izvajalec</t>
    </r>
    <r>
      <rPr>
        <b/>
        <u/>
        <sz val="11"/>
        <rFont val="Franklin Gothic Book"/>
        <family val="2"/>
        <charset val="238"/>
      </rPr>
      <t xml:space="preserve"> zavezuje</t>
    </r>
  </si>
  <si>
    <t>ali na drugačen način pridobiti vse podatke o:</t>
  </si>
  <si>
    <t xml:space="preserve">- poteku instalacij, </t>
  </si>
  <si>
    <t>- poteku komunalnih priključkov,</t>
  </si>
  <si>
    <t>zatem pa ukreniti vse potrebno</t>
  </si>
  <si>
    <t>za zavarovanje obstoječih instalacij, kanalizacij in ostalega,</t>
  </si>
  <si>
    <t>m2</t>
  </si>
  <si>
    <t>kos</t>
  </si>
  <si>
    <t>m1</t>
  </si>
  <si>
    <t xml:space="preserve">bituminiziranega drobira in/ali bitumenskega betona </t>
  </si>
  <si>
    <t>z direktnim nalaganjem ruševin in odvozom v stalno</t>
  </si>
  <si>
    <t>deponijo po splošnem opisu za rušitvena dela</t>
  </si>
  <si>
    <t>Razna nepredvidena rušitvena dela,</t>
  </si>
  <si>
    <t>obračun po dejanskih stroških po predhodnem naročilu in</t>
  </si>
  <si>
    <t>PK</t>
  </si>
  <si>
    <t>KV</t>
  </si>
  <si>
    <t>Rušitvena dela skupaj:</t>
  </si>
  <si>
    <t>REKAPITULACIJA DEL:</t>
  </si>
  <si>
    <t>G.</t>
  </si>
  <si>
    <t>Pripravljalna in sklepna dela</t>
  </si>
  <si>
    <t>I.</t>
  </si>
  <si>
    <t>Zemeljska dela</t>
  </si>
  <si>
    <t>II.</t>
  </si>
  <si>
    <t>III.</t>
  </si>
  <si>
    <t>IV.</t>
  </si>
  <si>
    <t>Kanalizacija</t>
  </si>
  <si>
    <t>Rušitvena dela</t>
  </si>
  <si>
    <t>Gradbena dela:</t>
  </si>
  <si>
    <t>Tlakovane površine</t>
  </si>
  <si>
    <t>Hortikulturna ureditev</t>
  </si>
  <si>
    <t xml:space="preserve">I. </t>
  </si>
  <si>
    <t>ZEMELJSKA DELA</t>
  </si>
  <si>
    <t>Splošne opombe za zemeljska dela:</t>
  </si>
  <si>
    <t xml:space="preserve">V kolikor v nadaljevanju posebej ni drugače določeno,  </t>
  </si>
  <si>
    <t>se obračun zemeljskih del vrši</t>
  </si>
  <si>
    <t>skladno z gradbenimi normami GNG 1.000.</t>
  </si>
  <si>
    <t xml:space="preserve">Izkop za temelje in gradbeno jamo mora pred izvedbo temeljev pregledati </t>
  </si>
  <si>
    <t xml:space="preserve">Določeno/dogovorjeno je, da se ves obračun količin zemeljskih del v tem </t>
  </si>
  <si>
    <t>predračunu/obračunu količine računajo v ˝raščenem stanju˝ za izkope in odvoze,</t>
  </si>
  <si>
    <t>V enotni ceni vseh odvozov na stalno deponijo se izvajalec zavezuje upoštevati</t>
  </si>
  <si>
    <t>vse stroške za odvoz materiala in vsa potrebna ravnanja z odvečnim materialom</t>
  </si>
  <si>
    <t xml:space="preserve">(morebitno planiranje in ostala ravnanja na stalni deponiji, </t>
  </si>
  <si>
    <t>V primeru, da so količine izkopa tolikšne, da je potrebno skladno z Uredbo o ravnanju z</t>
  </si>
  <si>
    <t>odpadki, ki nastanejo pri gradbenih delih izdelati tudi ˝POROČILO  o nastalih gradbenih</t>
  </si>
  <si>
    <t>odpadkih in o ravnanju z njimi˝, se izvajalce zavezuje v enotnih cenah upoštevati tudi</t>
  </si>
  <si>
    <t>izdelavo tega ˝Poročila˝ z vsemi predpisanimi prilogami.</t>
  </si>
  <si>
    <t>Izdelovalcu popisa gradbeno-obrtniških del geotehnično poročilo ni</t>
  </si>
  <si>
    <t xml:space="preserve">bilo na voljo, zato so kategorije tal ocenjene. </t>
  </si>
  <si>
    <t>V primeru odstopanja lastnosti/kategorij zemljine od predpostavk ocenjenih</t>
  </si>
  <si>
    <t>V popisu je upoštevano, da izkopani material ni primeren</t>
  </si>
  <si>
    <t>za izvedbo zasipa med temelji in je le ta v celotni višini temeljev</t>
  </si>
  <si>
    <t>predviden z novim kamnolomskim in/ali recikliranim materialom, po spodnjem popisu.</t>
  </si>
  <si>
    <t>V kolikor se pri izkopu gradbene jame izkaže, da je izkopani</t>
  </si>
  <si>
    <t>material primeren za ponovno vgradnjo, kar mora z vpisom v gradbeni</t>
  </si>
  <si>
    <t>dnevnik potrditi geomehanik, se izvajalec zavezuje to takoj sporočiti nadzorniku.</t>
  </si>
  <si>
    <t>vse podatke o poteku instalacij, kanalizacije in instalacijske kanalizacije ter komunalnih</t>
  </si>
  <si>
    <t>priključkov, zatem pa ukreniti vse potrebno za zavarovanje obstoječih instalacij in</t>
  </si>
  <si>
    <t>Morebitno črpanje talne vode v fazi izvedbe zemeljskih in drugih</t>
  </si>
  <si>
    <t xml:space="preserve">gradbenih del se obračuna v posebni postavki. </t>
  </si>
  <si>
    <t xml:space="preserve">Takoj ko se pokaže potreba po črpanju, se izvajalec zavezuje o tem obvestiti </t>
  </si>
  <si>
    <t>je potrebno način zaščite pred talno vodo izdelati in potrditi pred pričetkom del.</t>
  </si>
  <si>
    <t xml:space="preserve">z odrivom (transportom) v gradbiščno deponijo </t>
  </si>
  <si>
    <t xml:space="preserve">za uporabo ob izvedbi zunanje ureditve </t>
  </si>
  <si>
    <t xml:space="preserve">in/ali direktnim nakladanjem na kamion </t>
  </si>
  <si>
    <t xml:space="preserve">z natančnostjo +- 2 cm, finalno utrjevanje </t>
  </si>
  <si>
    <t xml:space="preserve">Dobava in vgradnja ločilnega sloja med zemljino in </t>
  </si>
  <si>
    <t>tamponskim nasutjem za izboljšanje temeljnih tal</t>
  </si>
  <si>
    <r>
      <t>Odvoz izkopa na začasno/gradbiščno deponijo na razdaljo do</t>
    </r>
    <r>
      <rPr>
        <sz val="11"/>
        <color rgb="FF000099"/>
        <rFont val="Franklin Gothic Book"/>
        <family val="2"/>
        <charset val="238"/>
      </rPr>
      <t xml:space="preserve"> 200m</t>
    </r>
  </si>
  <si>
    <t>nakladanje je upoštevano v postavkah izkopa;</t>
  </si>
  <si>
    <t xml:space="preserve">obračun v m3 raščenega terena </t>
  </si>
  <si>
    <t xml:space="preserve">Odvoz odvečnega izkopa v stalno deponijo na razdaljo </t>
  </si>
  <si>
    <t>do 10 km; nakladanje upoštevano ob izkopu;</t>
  </si>
  <si>
    <t>V enotni ceni krpanja asfalta upoštevan tudi premaz stikov</t>
  </si>
  <si>
    <r>
      <t>črpalka kapacitete 5m</t>
    </r>
    <r>
      <rPr>
        <vertAlign val="superscript"/>
        <sz val="11"/>
        <rFont val="Franklin Gothic Book"/>
        <family val="2"/>
        <charset val="238"/>
      </rPr>
      <t>3</t>
    </r>
    <r>
      <rPr>
        <sz val="11"/>
        <rFont val="Franklin Gothic Book"/>
        <family val="2"/>
        <charset val="238"/>
      </rPr>
      <t>/h - 10m</t>
    </r>
    <r>
      <rPr>
        <vertAlign val="superscript"/>
        <sz val="11"/>
        <rFont val="Franklin Gothic Book"/>
        <family val="2"/>
        <charset val="238"/>
      </rPr>
      <t>3</t>
    </r>
    <r>
      <rPr>
        <sz val="11"/>
        <rFont val="Franklin Gothic Book"/>
        <family val="2"/>
        <charset val="238"/>
      </rPr>
      <t>/h</t>
    </r>
  </si>
  <si>
    <t>ur</t>
  </si>
  <si>
    <r>
      <t>črpalka kapacitete 10m</t>
    </r>
    <r>
      <rPr>
        <vertAlign val="superscript"/>
        <sz val="11"/>
        <rFont val="Franklin Gothic Book"/>
        <family val="2"/>
        <charset val="238"/>
      </rPr>
      <t>3</t>
    </r>
    <r>
      <rPr>
        <sz val="11"/>
        <rFont val="Franklin Gothic Book"/>
        <family val="2"/>
        <charset val="238"/>
      </rPr>
      <t>/h - 20m</t>
    </r>
    <r>
      <rPr>
        <vertAlign val="superscript"/>
        <sz val="11"/>
        <rFont val="Franklin Gothic Book"/>
        <family val="2"/>
        <charset val="238"/>
      </rPr>
      <t>3</t>
    </r>
    <r>
      <rPr>
        <sz val="11"/>
        <rFont val="Franklin Gothic Book"/>
        <family val="2"/>
        <charset val="238"/>
      </rPr>
      <t>/h</t>
    </r>
  </si>
  <si>
    <t>Zemeljska dela skupaj:</t>
  </si>
  <si>
    <t>KANALIZACIJA</t>
  </si>
  <si>
    <t>Splošne opombe za kanalizaciska dela:</t>
  </si>
  <si>
    <t>se obračun kanalizacijskih del vrši</t>
  </si>
  <si>
    <t>skladno z gradbenimi normami GNG 6.000.</t>
  </si>
  <si>
    <t>Izkop in zasip se načeloma upošteva:</t>
  </si>
  <si>
    <t>- za linijske elemente (predvsem cevi) v posebnih postavkah</t>
  </si>
  <si>
    <t xml:space="preserve">(v raščenem terenu oz. v komprimiranem tamponskem nasutju) </t>
  </si>
  <si>
    <t>Kombinirani izkop kanalizacijskih jarkov  v zemlji III. kategorije</t>
  </si>
  <si>
    <t>Rezerviran znesek za pregled in morebitno čiščenje</t>
  </si>
  <si>
    <t>obstoječe notranje in zunanje fekalne in meteorne</t>
  </si>
  <si>
    <t xml:space="preserve">kanalizacije. </t>
  </si>
  <si>
    <t>V ponudbi rezervirati znesek</t>
  </si>
  <si>
    <t>Kanalizacija skupaj:</t>
  </si>
  <si>
    <t>Opombe:</t>
  </si>
  <si>
    <t>Planiranje in valjanje planuma z natančnostjo +- 1</t>
  </si>
  <si>
    <t>Ureditev zelenic z dobavo travnate ruše (t.i. ˝travnatega ˝tepiha˝˝) v obsegu:</t>
  </si>
  <si>
    <t xml:space="preserve">- nabava, dobava in polaganje travnate ruše </t>
  </si>
  <si>
    <t xml:space="preserve">- negovanje do prve košnje in </t>
  </si>
  <si>
    <t xml:space="preserve">Obračun po dejanskih stroških </t>
  </si>
  <si>
    <t>TLAKOVANE POVRŠINE</t>
  </si>
  <si>
    <t>Splošne opombe za tlakovane površine:</t>
  </si>
  <si>
    <t>Tlakovane površine skupaj:</t>
  </si>
  <si>
    <t>URBANA OPREMA (in igrala)</t>
  </si>
  <si>
    <t>Splošne opombe za urbano opremo:</t>
  </si>
  <si>
    <t>Razna nepredvidena dela v zvezi z urbano opremo,</t>
  </si>
  <si>
    <t>Urbana oprema (in igrala) skupaj:</t>
  </si>
  <si>
    <t>HORTIKULTURNA UREDITEV</t>
  </si>
  <si>
    <t>Splošne opombe za hortikulturno ureditev:</t>
  </si>
  <si>
    <t>Hortikulturna ureditev skupaj:</t>
  </si>
  <si>
    <t xml:space="preserve">DDV </t>
  </si>
  <si>
    <t>VSE SKUPAJ + DDV</t>
  </si>
  <si>
    <t>V.</t>
  </si>
  <si>
    <t>VI.</t>
  </si>
  <si>
    <t xml:space="preserve">II. </t>
  </si>
  <si>
    <t xml:space="preserve">Široki strojni izkop obstoječega nevezanega ˝nosilnega˝ sloja </t>
  </si>
  <si>
    <t>Široki strojni izkop humusa in vrhnjega sloja zemljine I. in II. kategorije</t>
  </si>
  <si>
    <t>Nabava, dobava in izvedba 1. sloja spodnjega ustroja pod utrjenimi površinami</t>
  </si>
  <si>
    <t>Izvedba z materialom izkopanim na gradbišču</t>
  </si>
  <si>
    <t>Nabava, dobava in izvedba 2. sloja spodnjega ustroja pod utrjenimi površinami</t>
  </si>
  <si>
    <t xml:space="preserve">do kote podložnega betona oz. finega planuma izdelanega iz </t>
  </si>
  <si>
    <t>tamponskega kamenega drobljenca T 0/32</t>
  </si>
  <si>
    <r>
      <t xml:space="preserve">Tamponski nasip je potrebno uvaljati - zbiti predvidoma do modula </t>
    </r>
    <r>
      <rPr>
        <b/>
        <sz val="11"/>
        <rFont val="Franklin Gothic Book"/>
        <family val="2"/>
        <charset val="238"/>
      </rPr>
      <t>Ms&gt;60,0 Mpa</t>
    </r>
  </si>
  <si>
    <t xml:space="preserve">Planiranje površine gradbene jame </t>
  </si>
  <si>
    <t>PZI</t>
  </si>
  <si>
    <t xml:space="preserve">OBČINA TRZIN </t>
  </si>
  <si>
    <t xml:space="preserve">1236 Trzin </t>
  </si>
  <si>
    <t>Mengeška cesta 22</t>
  </si>
  <si>
    <t>OBNOVA IGRIŠČA PRI OŠ TRZIN</t>
  </si>
  <si>
    <t>ODBOJKA</t>
  </si>
  <si>
    <t>KOŠARKA</t>
  </si>
  <si>
    <t>ROKOMET</t>
  </si>
  <si>
    <t>STEZA</t>
  </si>
  <si>
    <t>TLAKOVANE P.</t>
  </si>
  <si>
    <t>TRATA</t>
  </si>
  <si>
    <r>
      <t>iz bitumenskega betona (˝asfalta˝) ali AB debeline</t>
    </r>
    <r>
      <rPr>
        <sz val="11"/>
        <color rgb="FF0000CC"/>
        <rFont val="Franklin Gothic Book"/>
        <family val="2"/>
        <charset val="238"/>
      </rPr>
      <t xml:space="preserve"> do 10 cm</t>
    </r>
  </si>
  <si>
    <t>na mejah predvidenih izkopov in/ali rušitvenih del</t>
  </si>
  <si>
    <t xml:space="preserve">Rušenje ˝vrtnih˝ robnikov ob obstoječih utrjenih površinah, </t>
  </si>
  <si>
    <t xml:space="preserve">Rušenje finalne tlakovane površine </t>
  </si>
  <si>
    <t>OBNOVA ASFALTIRANIH POVRŠIN, KI SE NE RUŠIJO</t>
  </si>
  <si>
    <t>Polaganje dvoslojnega ˝drenažnega asfalta˝ v sestavi:</t>
  </si>
  <si>
    <t xml:space="preserve">- nosilna vezana plast izdelane iz bituminiziranega drobira  </t>
  </si>
  <si>
    <r>
      <t xml:space="preserve">  BNP22 granulacije 0-22 mm  </t>
    </r>
    <r>
      <rPr>
        <sz val="11"/>
        <color rgb="FF000099"/>
        <rFont val="Franklin Gothic Book"/>
        <family val="2"/>
        <charset val="238"/>
      </rPr>
      <t>debeline 5 cm</t>
    </r>
  </si>
  <si>
    <t>- obrabno zaporne plasti iz bitumenskega betona</t>
  </si>
  <si>
    <r>
      <t xml:space="preserve">  BB8 iz silikatnih kamenin  </t>
    </r>
    <r>
      <rPr>
        <sz val="11"/>
        <color rgb="FF000099"/>
        <rFont val="Franklin Gothic Book"/>
        <family val="2"/>
        <charset val="238"/>
      </rPr>
      <t>debeline 3 cm</t>
    </r>
  </si>
  <si>
    <r>
      <t xml:space="preserve">  - drenažni asfalt PA16 B70/100 A5   </t>
    </r>
    <r>
      <rPr>
        <sz val="11"/>
        <color rgb="FF000099"/>
        <rFont val="Franklin Gothic Book"/>
        <family val="2"/>
        <charset val="238"/>
      </rPr>
      <t>debeline 4 cm</t>
    </r>
  </si>
  <si>
    <r>
      <t xml:space="preserve">  - drenažni asfalt PA8 B70/100 A4   </t>
    </r>
    <r>
      <rPr>
        <sz val="11"/>
        <color rgb="FF000099"/>
        <rFont val="Franklin Gothic Book"/>
        <family val="2"/>
        <charset val="238"/>
      </rPr>
      <t>debeline 3 cm</t>
    </r>
  </si>
  <si>
    <t>a.</t>
  </si>
  <si>
    <t>b.</t>
  </si>
  <si>
    <t>c.</t>
  </si>
  <si>
    <t>d.</t>
  </si>
  <si>
    <t>e.</t>
  </si>
  <si>
    <t>f.</t>
  </si>
  <si>
    <t>odbojka</t>
  </si>
  <si>
    <t>košarka</t>
  </si>
  <si>
    <t>rokomet</t>
  </si>
  <si>
    <t>tlakovane površine</t>
  </si>
  <si>
    <t>trata</t>
  </si>
  <si>
    <t>atletska steza in zaletišče</t>
  </si>
  <si>
    <t xml:space="preserve">OBNOVA - PREPLASTITEV ATLETSKE STEZE </t>
  </si>
  <si>
    <t>Obnova obstoječe atletske površine tlakovane s ˝tartanom˝ v obsegu:</t>
  </si>
  <si>
    <t>- čiščenje z visokotlačnim čistilcem pod primernovisokim pritiskom</t>
  </si>
  <si>
    <t xml:space="preserve">- nanos osnovnega premaza (preimerja) za boljši sprijem stare in nove podlage, </t>
  </si>
  <si>
    <t xml:space="preserve">- preplastitev s sprej sistemom (kot obstoječ) v dveh slojih, </t>
  </si>
  <si>
    <t>Urbana oprena (in ograja)</t>
  </si>
  <si>
    <t>GRADBENIH IN OBRTNIŠKIH DEL</t>
  </si>
  <si>
    <t>SKUPAJ</t>
  </si>
  <si>
    <t>KANALETA</t>
  </si>
  <si>
    <t>prane ˝kulir˝ plošče ali betonski tlakovci - položeno v pesek,</t>
  </si>
  <si>
    <t>TOČK.TEMELJI</t>
  </si>
  <si>
    <t>igrišče</t>
  </si>
  <si>
    <t>Strojni izkop gradbene jame v zemljini III. kategorije</t>
  </si>
  <si>
    <t>cena za izvedbo z nabavo materiala po opisu</t>
  </si>
  <si>
    <t>izkop</t>
  </si>
  <si>
    <t>zasip1.sloj</t>
  </si>
  <si>
    <t>OGRAJA:</t>
  </si>
  <si>
    <t>višina opaža do 10 cm</t>
  </si>
  <si>
    <t>Opaž čaš v točkovnih čašastih temeljih</t>
  </si>
  <si>
    <t>Enostranski opaž podložnega betona točkovnih temeljev,</t>
  </si>
  <si>
    <t xml:space="preserve">Dvostranski opaž točkovnih temeljev </t>
  </si>
  <si>
    <t>debelina podložnega betona 5-10 cm</t>
  </si>
  <si>
    <t xml:space="preserve">beton kvalitete: C 12/15 </t>
  </si>
  <si>
    <t xml:space="preserve">konstrukcije prereza do 0,12 m3/m2, m1, </t>
  </si>
  <si>
    <t>Betoniranje podložnega betona pod točkovnimi temelji</t>
  </si>
  <si>
    <t>beton kvalitete: C 25/30,</t>
  </si>
  <si>
    <t xml:space="preserve">konstrukcije prereza 0,20 do 0,30 m3/m2, m1, </t>
  </si>
  <si>
    <t>Betoniranje točkovnih temeljev</t>
  </si>
  <si>
    <t>za ograjo za goli rokometnega igrišča</t>
  </si>
  <si>
    <t>čaša rahlo konična in dim ca 25 x 25 x 100 cm</t>
  </si>
  <si>
    <t xml:space="preserve">Nabava, dobava, rezanje in oblikovanje ter polaganje </t>
  </si>
  <si>
    <t xml:space="preserve">V posamezno konstrukcijo vgraditi armaturo oznake (kvalitete) </t>
  </si>
  <si>
    <t>kg</t>
  </si>
  <si>
    <r>
      <t xml:space="preserve">srednje zahteve rebraste armature </t>
    </r>
    <r>
      <rPr>
        <b/>
        <sz val="11"/>
        <color rgb="FF000099"/>
        <rFont val="Franklin Gothic Book"/>
        <family val="2"/>
        <charset val="238"/>
      </rPr>
      <t>S 500(B) do Φ12 mm</t>
    </r>
  </si>
  <si>
    <t>za en temelj</t>
  </si>
  <si>
    <t>kvalitete S235 JR, s ˝pritiklinami˝ po detajlih v načrtu arhitekture</t>
  </si>
  <si>
    <t>Nabava, dobava izdelava in montaža jeklenih nosilnih stebrov</t>
  </si>
  <si>
    <t>Eno polje mreže je velikosti ca 21,00 x 6,00 m</t>
  </si>
  <si>
    <t>Skupaj brez DDV:</t>
  </si>
  <si>
    <t>skupaj m1 kanalizacije</t>
  </si>
  <si>
    <t>presek</t>
  </si>
  <si>
    <t>v obsegu: izbijanje obstoječega dotrajanega betonskega polnila</t>
  </si>
  <si>
    <t xml:space="preserve">Obnova betonskega polnila obstoječih okroglih </t>
  </si>
  <si>
    <t>LŽ kanalizacijskih pokrovov s polnilom</t>
  </si>
  <si>
    <t xml:space="preserve">betoniranje ˝polnila˝ z drobnozrnatim betonom odpornim </t>
  </si>
  <si>
    <t>Dobava in polaganje dežnih rešetk - kanalet z rego (rega v RF izvedbi )</t>
  </si>
  <si>
    <t>Opombe: Izkopi za potrebe drenaže, in linijskih kanalet so upoštevani</t>
  </si>
  <si>
    <t>Postavke kanalizacije so obdelane kot enotne postavke,</t>
  </si>
  <si>
    <t>ker jih ni smiselno (ali mogoče) nedvoumno razdeliti med posamezana ˝igrišča˝</t>
  </si>
  <si>
    <t>DRENAŽA</t>
  </si>
  <si>
    <t>KRPANJE OBSTOJEČIH ASFALTNIH POVRŠIN</t>
  </si>
  <si>
    <t xml:space="preserve">cm pred polaganjem asfalta </t>
  </si>
  <si>
    <t>cm pred polaganjem asfalta (krpanja v območju izvedenih kanalet)</t>
  </si>
  <si>
    <r>
      <t xml:space="preserve">Polaganje </t>
    </r>
    <r>
      <rPr>
        <sz val="11"/>
        <color rgb="FF0000CC"/>
        <rFont val="Franklin Gothic Book"/>
        <family val="2"/>
        <charset val="238"/>
      </rPr>
      <t>- krpanje</t>
    </r>
    <r>
      <rPr>
        <sz val="11"/>
        <rFont val="Franklin Gothic Book"/>
        <family val="2"/>
        <charset val="238"/>
      </rPr>
      <t xml:space="preserve"> dvoslojnega ˝asfalta˝ v sestavi:</t>
    </r>
  </si>
  <si>
    <t>NOVE ASFALTIRANE POVRŠINE (odbojka):</t>
  </si>
  <si>
    <t>Nabava, dobava in polaganje zaključnega sloja v sestavi:</t>
  </si>
  <si>
    <t>- osnovni (preimer) premaz asfalta za boljši oprijem</t>
  </si>
  <si>
    <t>- finalna obloga s Conipur EPDM RAL 3016</t>
  </si>
  <si>
    <t>Frezanje pasov asfaltiranih povrpin v pasovih širine 50-100 cm</t>
  </si>
  <si>
    <t>na mestih kjer so najbolj izrazite razpoke obstoječega asfalta</t>
  </si>
  <si>
    <t>in debeline povprešno 3 cm (upoštevano 15% celotne površine)</t>
  </si>
  <si>
    <t>Sanacija - krpanje razpok obstoječega asfalta z</t>
  </si>
  <si>
    <r>
      <t xml:space="preserve">Polaganje - </t>
    </r>
    <r>
      <rPr>
        <sz val="11"/>
        <color rgb="FF0000CC"/>
        <rFont val="Franklin Gothic Book"/>
        <family val="2"/>
        <charset val="238"/>
      </rPr>
      <t>krpanje</t>
    </r>
    <r>
      <rPr>
        <sz val="11"/>
        <rFont val="Franklin Gothic Book"/>
        <family val="2"/>
        <charset val="238"/>
      </rPr>
      <t xml:space="preserve"> enoslojnega ˝asfalta˝ na mestu predhodno sfrezanih površin </t>
    </r>
  </si>
  <si>
    <t>v sestavi:</t>
  </si>
  <si>
    <t>- obrabno zaporna plast iz bitumenskega betona</t>
  </si>
  <si>
    <t>Obnova (celotne) obstoječe asfaltirane površine v obsegu</t>
  </si>
  <si>
    <t>Obnova robnikov po zunanjem obodu atletske steze</t>
  </si>
  <si>
    <t>v obsegu:</t>
  </si>
  <si>
    <t>Pregled celotne dolžine označitev in:</t>
  </si>
  <si>
    <t>- odstranitev poškodovanih robnikov z odvozom na stalno deponijo</t>
  </si>
  <si>
    <t>- nabava, dobava in vgradnja novih robnikov v betonsko posteljico</t>
  </si>
  <si>
    <t>Obračun po m1 celotne dolžine z zamenjavo do 5% robnikov)</t>
  </si>
  <si>
    <t>Obnova robnikov po notranjem obodu atletske steze</t>
  </si>
  <si>
    <t>Zarezovanje robnikov na stikih (v razmaku 1,00 m1) po celotni dolžini</t>
  </si>
  <si>
    <t>Odstranitev robnikov z odstranitvijo z delovošča,</t>
  </si>
  <si>
    <t>nakladanjem na kamion in</t>
  </si>
  <si>
    <t>odvozovm v stalno deponijo po sploššnem opisu za ruššitvena dela ter</t>
  </si>
  <si>
    <t>polaganje v betonsko posteljico po detajlu v načrtu arh.</t>
  </si>
  <si>
    <t>Dobava in polaganje betonskih "vrtnih" robnikov 5 x 25 x</t>
  </si>
  <si>
    <t>100 cm, izkop, betonska posteljica,  polaganje,</t>
  </si>
  <si>
    <t>atletska steza ravni del in lok</t>
  </si>
  <si>
    <t>atletska steza in zaletišče ravni del in lok</t>
  </si>
  <si>
    <t>vzdolžno</t>
  </si>
  <si>
    <t>prečno</t>
  </si>
  <si>
    <t>Planiranje gramoznega tampona pred izvedbo podložnega</t>
  </si>
  <si>
    <t>betona z natančnostjo + - 2 cm in komprimiranje</t>
  </si>
  <si>
    <t>oziroma primerljivo, skladno z navodilom arhitekta</t>
  </si>
  <si>
    <t>polaganje na predhodno pripravljeno</t>
  </si>
  <si>
    <t>Nabava, dobava in montaža športne opreme:</t>
  </si>
  <si>
    <t>Table za koš:</t>
  </si>
  <si>
    <t>V enotni ceni je potrebno upoštevati tudi prireditev (dovaritev)</t>
  </si>
  <si>
    <t>Ključavničarski izdelek - dograditev podkonstrukcije tabli</t>
  </si>
  <si>
    <t>je potrebno ustrezno antikorozijsko zaščititi in</t>
  </si>
  <si>
    <r>
      <t xml:space="preserve">OBNOVA ROBNIKOV - VARIANTA </t>
    </r>
    <r>
      <rPr>
        <b/>
        <i/>
        <u/>
        <sz val="11"/>
        <rFont val="Franklin Gothic Book"/>
        <family val="2"/>
        <charset val="238"/>
      </rPr>
      <t>A</t>
    </r>
    <r>
      <rPr>
        <i/>
        <u/>
        <sz val="11"/>
        <rFont val="Franklin Gothic Book"/>
        <family val="2"/>
        <charset val="238"/>
      </rPr>
      <t>:</t>
    </r>
  </si>
  <si>
    <t>DRUGA URBANA OPREMA:</t>
  </si>
  <si>
    <t>Izdelava kompletne talne signalizacije - talnih označb</t>
  </si>
  <si>
    <t>pretežno črt širine 5 cm, skladno s standardno označitvijo igrišč</t>
  </si>
  <si>
    <t>z vremenskoosporno in UV odporno barvo predpisanega odtenka</t>
  </si>
  <si>
    <t>odbojka (skupna dolžina ca: 120m1)</t>
  </si>
  <si>
    <t>košarka (skupna dolžina ca: 150m1)</t>
  </si>
  <si>
    <t>rokomet (skupna dolžina ca: 200m1)</t>
  </si>
  <si>
    <t>atletska steza in zaletišče (skupna dolžina ca: 1200m1)</t>
  </si>
  <si>
    <t>ŠPORTNA (URBANA) OPREMA</t>
  </si>
  <si>
    <t>Rušenje obstoječih klopi</t>
  </si>
  <si>
    <t>z direktnim nalaganjem na kamion</t>
  </si>
  <si>
    <t>Vključno z izdelavo pripadajočih točkovnih temeljev</t>
  </si>
  <si>
    <t>Zamenjava mivke v doskočišču skoka v daljavo v obsegu:</t>
  </si>
  <si>
    <t xml:space="preserve">Nalaganje in odvoz obstoječe mivke v stalno deponijo </t>
  </si>
  <si>
    <t>po splošnem opisu za rušpitvena dela</t>
  </si>
  <si>
    <t>Nabava, dobava in razstiranje nove mivke v doskočišče</t>
  </si>
  <si>
    <t>Rokometni goli - šolski</t>
  </si>
  <si>
    <t>Sestavljeno iz :</t>
  </si>
  <si>
    <t>Šolski rokometni gol globine 110 cm namenjen šolskim športnim</t>
  </si>
  <si>
    <t>dvoranam in drugim, tudi zunanjim športnim objektom. Globina gola se</t>
  </si>
  <si>
    <t>po potrebi lahko zmanjša do globine 80cm. Na enostaven način se gol</t>
  </si>
  <si>
    <t>opremi z dodatno vratnico mini rokometnega gola.</t>
  </si>
  <si>
    <t>E13851SOL Rokometni gol Alu z zložljivo konstrukcijo Gol sestavljen iz</t>
  </si>
  <si>
    <t>kjer zavzame zelo malo prostora, se priporoča voz za prevoz in</t>
  </si>
  <si>
    <t>shranjevanje. Barvna kombinacija vratnice Al natur – modra, z</t>
  </si>
  <si>
    <t>samo sidran na mestu, kjer so za to vgrajena sidra.</t>
  </si>
  <si>
    <t>Zaščitna varovalna mreža ima na robovih všite</t>
  </si>
  <si>
    <t>kovinske ali plastične objemke s katerimi se enostavno</t>
  </si>
  <si>
    <t>pripenja na jermenico na jeklenem stebru.</t>
  </si>
  <si>
    <t>rob igrišča</t>
  </si>
  <si>
    <t>Sestavljeno iz:</t>
  </si>
  <si>
    <t>V enotni ceni je upoštevana tudi izvedba temeljev (2x), kot</t>
  </si>
  <si>
    <t>Dobava in polaganje betonskih tlakovcev napr tip: Jarc Mega Combo</t>
  </si>
  <si>
    <t>- finalne plasti iz bitumenskega drenažnega asfalta</t>
  </si>
  <si>
    <t>POPIS</t>
  </si>
  <si>
    <t xml:space="preserve">priključek elektrike in vode, gradbiščna tabla z navedbo </t>
  </si>
  <si>
    <t>vseh udeležencev pri gradnji</t>
  </si>
  <si>
    <t xml:space="preserve">in zaščito atletske steze na mestih, kjer je predviden prehod </t>
  </si>
  <si>
    <t>tovornih vozil, morebitna začasna odstranitev dela ograje,</t>
  </si>
  <si>
    <t>ostalimi predpisanimi podatki v skladu z ZGO in veljavnimi predpisi, ...</t>
  </si>
  <si>
    <t>Te stroške se izvajalec zavezuje določiti in navesti na podlagi ogleda</t>
  </si>
  <si>
    <t>obstoječega stanja gradbene parcele in obstoječega objekta</t>
  </si>
  <si>
    <t>in jih ovrednotiti v enotnem, pavšalnem fiksnem znesku (v celoti).</t>
  </si>
  <si>
    <t>Vse potrebne geodetske storitve za celotno izvedbo posega.</t>
  </si>
  <si>
    <t>priprave temeljnih tal, morebitne potrebne meritve zbitosti, …</t>
  </si>
  <si>
    <t>V PRIMERIH ko je za poseg potreben program ravnanja z odpadki ki nastanejo pri gradb. delih:</t>
  </si>
  <si>
    <t>(velja za surovine, ki jih je mogoče reciklirati),</t>
  </si>
  <si>
    <t>oziroma odvoz v stalno deponijo na razdaljo do 10,00 km in</t>
  </si>
  <si>
    <t>plačilo vseh dajatev v zvezi s stalim deponiranjem (s komunalno takso!).</t>
  </si>
  <si>
    <t>(*Odvoz odpadkov se torej posebej ne zaračunava temveč je vštet v enotne cene.)</t>
  </si>
  <si>
    <t>V enotnih cenah vseh rušitvenih/odstranjevanlnih del je potrebno upoštevati</t>
  </si>
  <si>
    <t>izjema je fasadni oder, ki se v primeru, ko ni izrecno navedeno drugače, obračuna posebej.</t>
  </si>
  <si>
    <t>in po končanih rušitvenih/odstranjevalnih delih izdelati ter investitorju</t>
  </si>
  <si>
    <t xml:space="preserve">predati, z Uredbo o ravnanju z odpadki, ki nastanejo pri gradbenih delih predpisano </t>
  </si>
  <si>
    <t>˝POROČILO  o nastalih gradbenih odpadkih in o ravnanju z njimi˝.</t>
  </si>
  <si>
    <t>Rušitvena/odstranjevalna dela se štejejo dokončana šele z dnem predaje ˝Poročila˝.</t>
  </si>
  <si>
    <t>- poteku kanalizacije in instalacijske kanalizacije,</t>
  </si>
  <si>
    <t>kar ni predvideno za rušenje</t>
  </si>
  <si>
    <t xml:space="preserve">in zagotoviti vse potrebno za varnost delavcev in mimoidočih. </t>
  </si>
  <si>
    <t>Zarisovanje in strojno rezanje utrjene površine izdelane</t>
  </si>
  <si>
    <r>
      <t xml:space="preserve">skupne debeline </t>
    </r>
    <r>
      <rPr>
        <sz val="11"/>
        <color rgb="FF0000CC"/>
        <rFont val="Franklin Gothic Book"/>
        <family val="2"/>
        <charset val="238"/>
      </rPr>
      <t>do 10 cm,</t>
    </r>
  </si>
  <si>
    <t>vključno z morebitno pripadajočo obrobo iz granitnih kock,</t>
  </si>
  <si>
    <t>Rušenje enoslojnega ali dvoslojnega ˝asfalta˝,  sestavljenega iz</t>
  </si>
  <si>
    <r>
      <t xml:space="preserve">skupne debeline </t>
    </r>
    <r>
      <rPr>
        <sz val="11"/>
        <color rgb="FF0000CC"/>
        <rFont val="Franklin Gothic Book"/>
        <family val="2"/>
        <charset val="238"/>
      </rPr>
      <t>5-7 cm,</t>
    </r>
  </si>
  <si>
    <t>odobritvi nadzornega organa.</t>
  </si>
  <si>
    <t>(*V predračunu so predvidene določene cene za režijske ure.)</t>
  </si>
  <si>
    <t>geotehnik, ki bo kontroliral tudi doseženo zbitost tal pod podložnim betonom.</t>
  </si>
  <si>
    <t>V primeru odstopanj od predpostavk v projektu je potrebno obvestiti odgovornega projektanta statike.</t>
  </si>
  <si>
    <t>oziroma v utrjenem stanju-volumnu za nasipe in zasipe.</t>
  </si>
  <si>
    <t>Morebitne faktorje razrahljanja se ponudnik zavezuje upoštevati v enotnih cenah.</t>
  </si>
  <si>
    <t>morebitne takse za odlaganje in izpolnjevanje evidenčnih listov, itd.).</t>
  </si>
  <si>
    <t>Zemeljska dela se štejejo dokončana šele z dnem predaje ˝Poročila˝.</t>
  </si>
  <si>
    <t>v popisu/predračunu se izvajalec zavezuje takoj, ko to ugotovi (te okoliščine)</t>
  </si>
  <si>
    <t>sporočiti nadzorniku.</t>
  </si>
  <si>
    <t>Pred izvedbo zemeljskih del se izvajalec zavezuje od investitorja-upravljavca pridobiti</t>
  </si>
  <si>
    <t xml:space="preserve">od investitorja/upravljavca stavbe, od upravljavcev javne komunalne infrastrukture </t>
  </si>
  <si>
    <t>ostalega, kar ni predvideno za rušenje</t>
  </si>
  <si>
    <t>ter zagotoviti vse potrebno za varnost delavcev in mimoidočih.</t>
  </si>
  <si>
    <t>nadzornika, ki mora vnaprej potrditi predviden način in čas črpanja talne vode.</t>
  </si>
  <si>
    <t>V primeru, da je pričakovati črpanje večjih količin talne vode,</t>
  </si>
  <si>
    <t>(*V kolikor to ni ustrezno obdelano že v geomehanskem poročilu</t>
  </si>
  <si>
    <t>oziroma v načrtu zaščite gradbene jame.)</t>
  </si>
  <si>
    <t xml:space="preserve">pod obstoječimi utrjenimi površinami </t>
  </si>
  <si>
    <t>v debelini cca. 30 cm,</t>
  </si>
  <si>
    <t>za kasnejšo ponovno uporabo, ki je upoštevana v posebni postavki.</t>
  </si>
  <si>
    <t>(*Morebiten odvoz na stalno deponijo je upoštevan v posebni postavki.)</t>
  </si>
  <si>
    <t>in/ali direktnim nakladanjem na kamion.</t>
  </si>
  <si>
    <t>iz geotekstila - filca (300g/m2),  preklopi 15 cm.</t>
  </si>
  <si>
    <t>Obračun po m2 spodnje površine gradbene jame - brez pribitkov za preklope.</t>
  </si>
  <si>
    <t>(*Opcija - po potrebi oz. po navodilu geomehanika.)</t>
  </si>
  <si>
    <t>iz kamnitega materiala NKM 64 (npr.: gramoz-˝stena˝)</t>
  </si>
  <si>
    <r>
      <t xml:space="preserve">predvidoma v debelini </t>
    </r>
    <r>
      <rPr>
        <sz val="11"/>
        <color rgb="FF000099"/>
        <rFont val="Franklin Gothic Book"/>
        <family val="2"/>
        <charset val="238"/>
      </rPr>
      <t>30 cm (oz. v debelini po načrtu),</t>
    </r>
  </si>
  <si>
    <t>grobo planiranje in strojno komprimiranje v plasteh.</t>
  </si>
  <si>
    <r>
      <t xml:space="preserve">Gramozni nasip je potrebno uvaljati-zbiti predvidoma do modula </t>
    </r>
    <r>
      <rPr>
        <b/>
        <sz val="11"/>
        <rFont val="Franklin Gothic Book"/>
        <family val="2"/>
        <charset val="238"/>
      </rPr>
      <t>Ms&gt;40,0 Mpa</t>
    </r>
  </si>
  <si>
    <t>oziroma izvedba z materialom izkopanim na delovišču</t>
  </si>
  <si>
    <t>grobo planiranje in strojno komprimiranje.</t>
  </si>
  <si>
    <t>(*Faktor razsipa mora ponudnik upoštevati v enotni ceni.)</t>
  </si>
  <si>
    <t>vključno z razgrinjanjem na trajni deponiji in stroški stalne deponije.</t>
  </si>
  <si>
    <t>ter grobo planiranje.</t>
  </si>
  <si>
    <t xml:space="preserve">Odstranitev: cca. 10 m3 mivke, dobava ca 15 m3 mivke </t>
  </si>
  <si>
    <t>Morebitno črpanje vode ob izvedbi gradbenih del, obračun po</t>
  </si>
  <si>
    <r>
      <t xml:space="preserve">dejanskih urah uporabe črpalke za črpanje dvižne višine </t>
    </r>
    <r>
      <rPr>
        <sz val="11"/>
        <color rgb="FF0000CC"/>
        <rFont val="Franklin Gothic Book"/>
        <family val="2"/>
        <charset val="238"/>
      </rPr>
      <t>do 5,00 m</t>
    </r>
  </si>
  <si>
    <t>- za ˝točkaste˝ elemente (jaški, peskolovi,itd) v enotni ceni izdelave tega elementa.</t>
  </si>
  <si>
    <t>v razdelku ˝Zemeljska dela˝.</t>
  </si>
  <si>
    <t>z odmetom na rob jarka ali direktnim nakladanjem na prevozno sredstvo.</t>
  </si>
  <si>
    <t>(*Morebiten odvoz upoštevan v posebni postavki pri zemeljskih delih.)</t>
  </si>
  <si>
    <t>čiščenje, premaz z emulzijo za boljši oprijem,</t>
  </si>
  <si>
    <t>na vremenske vplive, zalikanje površine (vse kompletno).</t>
  </si>
  <si>
    <t>skupaj z vsemi potrebnimi deli za kompletno izdelavo postavke.</t>
  </si>
  <si>
    <t xml:space="preserve">npr.: 2PR 100/150 (presek kanalete 150/183 mm+ 50-120 mm nastavka)  </t>
  </si>
  <si>
    <t>ali ekvivalentno, z vsemi fazonskimi kosi,</t>
  </si>
  <si>
    <t>skupaj z vsem pomožnim materialom,</t>
  </si>
  <si>
    <r>
      <t xml:space="preserve">vgrajeno na betonsko podlago iz betona </t>
    </r>
    <r>
      <rPr>
        <b/>
        <sz val="11"/>
        <rFont val="Franklin Gothic Book"/>
        <family val="2"/>
        <charset val="238"/>
      </rPr>
      <t>C20/25,</t>
    </r>
  </si>
  <si>
    <t>v zahtevanem padcu in smeri,</t>
  </si>
  <si>
    <t>vključno s potrebnim številom revizijskih kosov in ostalih fazonskih kosov,</t>
  </si>
  <si>
    <r>
      <rPr>
        <sz val="11"/>
        <color rgb="FF0000CC"/>
        <rFont val="Franklin Gothic Book"/>
        <family val="2"/>
        <charset val="238"/>
      </rPr>
      <t>600,00€ -</t>
    </r>
    <r>
      <rPr>
        <sz val="11"/>
        <rFont val="Franklin Gothic Book"/>
        <family val="2"/>
        <charset val="238"/>
      </rPr>
      <t xml:space="preserve"> točen znesek po dejanskih stroških.</t>
    </r>
  </si>
  <si>
    <t xml:space="preserve">Zarisovanje signalizacije-črt na različnih tlakovanih površinah, </t>
  </si>
  <si>
    <t>opredeljeno v sklopu ˝urbana oprema˝.</t>
  </si>
  <si>
    <t>z emulzijo za boljši oprijem-sprijemljivost stika staro-novo.</t>
  </si>
  <si>
    <t>in odvozom na stalno deponijo po splošnem opisu za rušitvena dela.</t>
  </si>
  <si>
    <t>zalivanjem z bitumensko zalivno maso.</t>
  </si>
  <si>
    <t>Vsi potrebni postopki, čiščenje, izpihavanje, stičenje, ...</t>
  </si>
  <si>
    <t>- čiščenje - odpraševanje površine,</t>
  </si>
  <si>
    <t>- emulzija za boljši oprijem s staro površino-po celotni površini,</t>
  </si>
  <si>
    <t>- dobava in vgradnja ojačitvene armaturne mreže na mestih razpok,</t>
  </si>
  <si>
    <r>
      <t xml:space="preserve">  BB8 iz silikatnih kamenin  </t>
    </r>
    <r>
      <rPr>
        <sz val="11"/>
        <color rgb="FF000099"/>
        <rFont val="Franklin Gothic Book"/>
        <family val="2"/>
        <charset val="238"/>
      </rPr>
      <t>debeline 4 cm;</t>
    </r>
  </si>
  <si>
    <t>- emulzija za boljši oprijem s staro površino - pocelotni površini,</t>
  </si>
  <si>
    <r>
      <t xml:space="preserve">  BB8 iz silikatnih kamenin  </t>
    </r>
    <r>
      <rPr>
        <sz val="11"/>
        <color rgb="FF000099"/>
        <rFont val="Franklin Gothic Book"/>
        <family val="2"/>
        <charset val="238"/>
      </rPr>
      <t>debeline 3 cm;</t>
    </r>
  </si>
  <si>
    <t>Po varianti A se na notranji in zunanji strani zamenja do 5% obstioječih robnikov.</t>
  </si>
  <si>
    <t>Po varianti A se stiki med robniki na notranji strani zarežejo tako,</t>
  </si>
  <si>
    <t xml:space="preserve">da med njimi nastane cca. 15 mm široka prosta rega, za odtekanje </t>
  </si>
  <si>
    <t>meteorne vode v drenažo.</t>
  </si>
  <si>
    <t>po splošnem opisu za rušitvena dela,</t>
  </si>
  <si>
    <t>(oboje do max 5% celotne dolžine);</t>
  </si>
  <si>
    <t>nabava, dobava in vgradnja betonskih ˝vrtnih˝ robnikov deb. 5 cm,</t>
  </si>
  <si>
    <t>(tako, da se odstrani nečistoče a ne poškoduje obstoječe obloge),</t>
  </si>
  <si>
    <t xml:space="preserve">- popravilo morebiti poškodovanih mest-zamenjava odstopljene podlage z novo </t>
  </si>
  <si>
    <t>(ocena do 5% površine),</t>
  </si>
  <si>
    <t>- osušitev površine (vremenski pogoji + čas),</t>
  </si>
  <si>
    <t>kot na primer Conipur 72 guma-guma,</t>
  </si>
  <si>
    <t>kot naprimer Conipur SP;</t>
  </si>
  <si>
    <t>obbetoniranje, stičenje - ravni in ločni;</t>
  </si>
  <si>
    <t>Razna nepredvidena dela v zvezi s tlakovanimi površinami;</t>
  </si>
  <si>
    <t>vpisanih v gradbeni dnevnik in potrjenih s strani nadzornika.</t>
  </si>
  <si>
    <t>(*V predračunu so določene cene za režijske ure.)</t>
  </si>
  <si>
    <t xml:space="preserve">Opomba: utrjevanje tal-površine izkopa je upoštevano v razdelku: Zemeljska dela; </t>
  </si>
  <si>
    <t>ocena, točna količina po armaturnih načrtih;</t>
  </si>
  <si>
    <t>kot je za konkretno konstrukcijo določeno v načrtu gradbenih konstrukcij.</t>
  </si>
  <si>
    <r>
      <t xml:space="preserve">Steber je izdelan iz jeklene cevi dim </t>
    </r>
    <r>
      <rPr>
        <sz val="11"/>
        <rFont val="Arial"/>
        <family val="2"/>
        <charset val="238"/>
      </rPr>
      <t>Ø</t>
    </r>
    <r>
      <rPr>
        <sz val="12.65"/>
        <rFont val="Franklin Gothic Book"/>
        <family val="2"/>
        <charset val="238"/>
      </rPr>
      <t>159x6,3 mm,</t>
    </r>
  </si>
  <si>
    <t>(za sidranje jermenice oz žice za obešanje ograje),</t>
  </si>
  <si>
    <t>skupna teža posameznega stebra s pritiklinami je ca: 180 kg;</t>
  </si>
  <si>
    <t>Kompleten izdelek je vročecinkan in prašnobarvan;</t>
  </si>
  <si>
    <t>V enotni ceni je upoštevana tudi vgradnja v čašaste točkovne temelje,</t>
  </si>
  <si>
    <t>z zalivanjem s cementno malto za zalivanje.</t>
  </si>
  <si>
    <t>Nabava, dobava in montaža zaščitne mreže,</t>
  </si>
  <si>
    <t>z možnostjo odstranitve;</t>
  </si>
  <si>
    <t xml:space="preserve">Jekleni stebri s pripadajočimi temelji so upoštevani v posebnih postavkah; </t>
  </si>
  <si>
    <t>Nabava, dobava in montaža (inštalacija) urbane opreme;</t>
  </si>
  <si>
    <t>natančne specifikacije v prilogah;</t>
  </si>
  <si>
    <t>Natančne specifikacije v prilogah;</t>
  </si>
  <si>
    <t>KLOP tip: URBANO proizv. Kremen urbana opr. ali ustrezno;</t>
  </si>
  <si>
    <t>Nabava, dobava in montaža table za koš Elan Begunje ali ustrezno;</t>
  </si>
  <si>
    <t>Skupaj s košem in mrežico;</t>
  </si>
  <si>
    <t>Montaža na obstoječo konstrukcijo;</t>
  </si>
  <si>
    <t>pritrditvam novih tabel;</t>
  </si>
  <si>
    <t xml:space="preserve">obstoječe podkonstrukcije na način, da bo ustrezala </t>
  </si>
  <si>
    <t>finalno prebarvati,</t>
  </si>
  <si>
    <t>vse to je vključeno v enotno ceno postavke;</t>
  </si>
  <si>
    <t>Nabava, dobava in montaža rokometnih golov Elan Begunje ali ustrezno;</t>
  </si>
  <si>
    <t>cinkane kovinske konstrukcije globine 110(80) cm in sestavljive  Al</t>
  </si>
  <si>
    <t>vratnice (prečka, dve stativi). Gol v zloženem položaju, sestavljen po</t>
  </si>
  <si>
    <t>navodilih za montažo, je dimenzij 316x208x16 cm.  Za shranjevanje,</t>
  </si>
  <si>
    <t>doplačilom tudi v drugi barvi. E13830SOL Mreža rokometnega gola;</t>
  </si>
  <si>
    <t>Mreža velikosti 300x200x90/110 cm - material naylon v beli E13855;</t>
  </si>
  <si>
    <t>podkonstrukcije, asfalt s temelji za vgradnjo); Gol se sme uporabljati</t>
  </si>
  <si>
    <t>Sidra beton M12 Vgradnja v beton (PVC pod brez</t>
  </si>
  <si>
    <t>Odbojkarski komplet</t>
  </si>
  <si>
    <t>Nabava, dobava in montaža kompleta za odbojko Elan Begunje ali ustrezno;</t>
  </si>
  <si>
    <t>Šolska odbojka aluminijasta stojala;</t>
  </si>
  <si>
    <t>Oprema je vtična in je za vgradnjo potreben temelj;</t>
  </si>
  <si>
    <t>Stojalo odboj. Al 3m N (1x),</t>
  </si>
  <si>
    <t>Stojalo odboj. Al 3m (1x),</t>
  </si>
  <si>
    <t>Mreža za odbojko - šolska (1x),</t>
  </si>
  <si>
    <t>Puša odbojke fi 100 metal (2x),</t>
  </si>
  <si>
    <t>Talni pokrov 220 (2x),</t>
  </si>
  <si>
    <t>Vakuumsko odpiralo (1x);</t>
  </si>
  <si>
    <t>jih predpisuje proizvajalec opreme.</t>
  </si>
  <si>
    <t>in primerne sestave za posamezno podlago.</t>
  </si>
  <si>
    <t>- dovoz kvalitetnega humusa z gradbiščne deponije (brez dobave) in</t>
  </si>
  <si>
    <t xml:space="preserve">  sejanje in razstiranje in fino planiranje tega humusa ca 0,10m3/m2,</t>
  </si>
  <si>
    <t>- fino planiranje,</t>
  </si>
  <si>
    <t>- valjanje travne ruše po polaganju,</t>
  </si>
  <si>
    <t>- prva košnja;</t>
  </si>
  <si>
    <t>Razna nepredvidena dela v zvezi s hortikulturno ureditvijo;</t>
  </si>
  <si>
    <t>betonsko podlago in/ali v pesek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</si>
</sst>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[$€]* #,##0.00_);_([$€]* \(#,##0.00\);_([$€]* &quot;-&quot;??_);_(@_)"/>
    <numFmt numFmtId="165" formatCode="[$€-2]\ #,##0.00"/>
    <numFmt numFmtId="166" formatCode="#,##0;\-#,##0"/>
    <numFmt numFmtId="167" formatCode="&quot;SIT&quot;#,##0_);&quot;(SIT&quot;#,##0\)"/>
    <numFmt numFmtId="168" formatCode="mmmm\ d&quot;, &quot;yyyy"/>
    <numFmt numFmtId="169" formatCode="0.0%"/>
    <numFmt numFmtId="170" formatCode="d/\ m/\ yyyy;@"/>
  </numFmts>
  <fonts count="45">
    <font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Franklin Gothic Book"/>
      <family val="2"/>
      <charset val="238"/>
    </font>
    <font>
      <sz val="11"/>
      <color rgb="FF000099"/>
      <name val="Franklin Gothic Book"/>
      <family val="2"/>
      <charset val="238"/>
    </font>
    <font>
      <sz val="11"/>
      <color rgb="FF0000CC"/>
      <name val="Franklin Gothic Book"/>
      <family val="2"/>
      <charset val="238"/>
    </font>
    <font>
      <sz val="11"/>
      <color rgb="FF990099"/>
      <name val="Franklin Gothic Book"/>
      <family val="2"/>
      <charset val="238"/>
    </font>
    <font>
      <sz val="11"/>
      <color indexed="10"/>
      <name val="Franklin Gothic Book"/>
      <family val="2"/>
      <charset val="238"/>
    </font>
    <font>
      <b/>
      <sz val="11"/>
      <name val="Franklin Gothic Book"/>
      <family val="2"/>
      <charset val="238"/>
    </font>
    <font>
      <i/>
      <sz val="11"/>
      <color rgb="FF800000"/>
      <name val="Franklin Gothic Book"/>
      <family val="2"/>
      <charset val="238"/>
    </font>
    <font>
      <b/>
      <sz val="14"/>
      <color rgb="FF660066"/>
      <name val="Franklin Gothic Book"/>
      <family val="2"/>
      <charset val="238"/>
    </font>
    <font>
      <sz val="11"/>
      <color rgb="FF660066"/>
      <name val="Franklin Gothic Book"/>
      <family val="2"/>
      <charset val="238"/>
    </font>
    <font>
      <sz val="12"/>
      <color rgb="FF660066"/>
      <name val="Franklin Gothic Book"/>
      <family val="2"/>
      <charset val="238"/>
    </font>
    <font>
      <sz val="12"/>
      <name val="Franklin Gothic Book"/>
      <family val="2"/>
      <charset val="238"/>
    </font>
    <font>
      <sz val="12"/>
      <color rgb="FF000099"/>
      <name val="Franklin Gothic Book"/>
      <family val="2"/>
      <charset val="238"/>
    </font>
    <font>
      <b/>
      <sz val="12"/>
      <color rgb="FF660066"/>
      <name val="Franklin Gothic Book"/>
      <family val="2"/>
      <charset val="238"/>
    </font>
    <font>
      <sz val="12"/>
      <color rgb="FF660033"/>
      <name val="Franklin Gothic Book"/>
      <family val="2"/>
      <charset val="238"/>
    </font>
    <font>
      <b/>
      <sz val="11"/>
      <color rgb="FF0000CC"/>
      <name val="Franklin Gothic Book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SSPalatino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rgb="FF000099"/>
      <name val="Franklin Gothic Book"/>
      <family val="2"/>
      <charset val="238"/>
    </font>
    <font>
      <i/>
      <sz val="11"/>
      <color rgb="FF0000CC"/>
      <name val="Franklin Gothic Book"/>
      <family val="2"/>
      <charset val="238"/>
    </font>
    <font>
      <i/>
      <sz val="11"/>
      <color rgb="FF800080"/>
      <name val="Franklin Gothic Book"/>
      <family val="2"/>
      <charset val="238"/>
    </font>
    <font>
      <i/>
      <sz val="11"/>
      <name val="Franklin Gothic Book"/>
      <family val="2"/>
      <charset val="238"/>
    </font>
    <font>
      <i/>
      <sz val="11"/>
      <color rgb="FF990099"/>
      <name val="Franklin Gothic Book"/>
      <family val="2"/>
      <charset val="238"/>
    </font>
    <font>
      <i/>
      <sz val="11"/>
      <color rgb="FF000099"/>
      <name val="Franklin Gothic Book"/>
      <family val="2"/>
      <charset val="238"/>
    </font>
    <font>
      <b/>
      <sz val="11"/>
      <color rgb="FF990099"/>
      <name val="Franklin Gothic Book"/>
      <family val="2"/>
      <charset val="238"/>
    </font>
    <font>
      <b/>
      <i/>
      <sz val="11"/>
      <name val="Franklin Gothic Book"/>
      <family val="2"/>
      <charset val="238"/>
    </font>
    <font>
      <b/>
      <u/>
      <sz val="11"/>
      <name val="Franklin Gothic Book"/>
      <family val="2"/>
      <charset val="238"/>
    </font>
    <font>
      <b/>
      <sz val="11"/>
      <name val="Arial CE"/>
      <charset val="238"/>
    </font>
    <font>
      <b/>
      <sz val="11"/>
      <color rgb="FF000066"/>
      <name val="Franklin Gothic Book"/>
      <family val="2"/>
      <charset val="238"/>
    </font>
    <font>
      <sz val="11"/>
      <color indexed="12"/>
      <name val="Franklin Gothic Book"/>
      <family val="2"/>
      <charset val="238"/>
    </font>
    <font>
      <vertAlign val="superscript"/>
      <sz val="11"/>
      <name val="Franklin Gothic Book"/>
      <family val="2"/>
      <charset val="238"/>
    </font>
    <font>
      <b/>
      <sz val="11"/>
      <color theme="9" tint="-0.499984740745262"/>
      <name val="Franklin Gothic Book"/>
      <family val="2"/>
      <charset val="238"/>
    </font>
    <font>
      <u/>
      <sz val="9.35"/>
      <color indexed="12"/>
      <name val="Arial CE"/>
      <family val="2"/>
      <charset val="238"/>
    </font>
    <font>
      <sz val="12.65"/>
      <name val="Franklin Gothic Book"/>
      <family val="2"/>
      <charset val="238"/>
    </font>
    <font>
      <sz val="11"/>
      <color indexed="20"/>
      <name val="Franklin Gothic Book"/>
      <family val="2"/>
      <charset val="238"/>
    </font>
    <font>
      <i/>
      <sz val="11"/>
      <color indexed="18"/>
      <name val="Franklin Gothic Book"/>
      <family val="2"/>
      <charset val="238"/>
    </font>
    <font>
      <i/>
      <u/>
      <sz val="11"/>
      <name val="Franklin Gothic Book"/>
      <family val="2"/>
      <charset val="238"/>
    </font>
    <font>
      <b/>
      <i/>
      <u/>
      <sz val="11"/>
      <name val="Franklin Gothic Book"/>
      <family val="2"/>
      <charset val="238"/>
    </font>
    <font>
      <i/>
      <sz val="11"/>
      <color theme="5" tint="-0.499984740745262"/>
      <name val="Franklin Gothic Book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gradientFill degree="90">
        <stop position="0">
          <color theme="6" tint="0.40000610370189521"/>
        </stop>
        <stop position="0.5">
          <color theme="0"/>
        </stop>
        <stop position="1">
          <color theme="6" tint="0.40000610370189521"/>
        </stop>
      </gradientFill>
    </fill>
    <fill>
      <patternFill patternType="darkGray">
        <fgColor theme="1" tint="0.499984740745262"/>
        <bgColor indexed="65"/>
      </patternFill>
    </fill>
    <fill>
      <patternFill patternType="lightGray">
        <fgColor rgb="FFCC66FF"/>
      </patternFill>
    </fill>
    <fill>
      <patternFill patternType="solid">
        <fgColor rgb="FFFFCCFF"/>
        <bgColor auto="1"/>
      </patternFill>
    </fill>
    <fill>
      <patternFill patternType="gray125">
        <fgColor rgb="FFFF66FF"/>
      </patternFill>
    </fill>
    <fill>
      <patternFill patternType="gray0625">
        <fgColor rgb="FFFF66FF"/>
        <bgColor auto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6600"/>
      </left>
      <right style="thick">
        <color rgb="FF006600"/>
      </right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rgb="FF0066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rgb="FF0066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5">
    <xf numFmtId="4" fontId="0" fillId="0" borderId="0"/>
    <xf numFmtId="164" fontId="1" fillId="0" borderId="0" applyFont="0" applyFill="0" applyBorder="0" applyAlignment="0" applyProtection="0"/>
    <xf numFmtId="166" fontId="18" fillId="0" borderId="0" applyFill="0" applyBorder="0" applyAlignment="0" applyProtection="0"/>
    <xf numFmtId="167" fontId="18" fillId="0" borderId="0" applyFill="0" applyBorder="0" applyAlignment="0" applyProtection="0"/>
    <xf numFmtId="168" fontId="18" fillId="0" borderId="0" applyFill="0" applyBorder="0" applyAlignment="0" applyProtection="0"/>
    <xf numFmtId="2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2" fillId="0" borderId="0"/>
    <xf numFmtId="0" fontId="23" fillId="0" borderId="0"/>
    <xf numFmtId="0" fontId="23" fillId="0" borderId="0"/>
    <xf numFmtId="0" fontId="18" fillId="0" borderId="0" applyNumberFormat="0" applyBorder="0" applyProtection="0">
      <alignment horizontal="left" vertical="top" wrapText="1"/>
    </xf>
    <xf numFmtId="0" fontId="18" fillId="0" borderId="3" applyNumberFormat="0" applyFill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145">
    <xf numFmtId="4" fontId="0" fillId="0" borderId="0" xfId="0"/>
    <xf numFmtId="4" fontId="5" fillId="0" borderId="0" xfId="0" applyFont="1" applyFill="1" applyBorder="1" applyAlignment="1" applyProtection="1">
      <alignment vertical="center"/>
    </xf>
    <xf numFmtId="165" fontId="3" fillId="0" borderId="0" xfId="1" applyNumberFormat="1" applyFont="1" applyFill="1" applyBorder="1" applyAlignment="1" applyProtection="1">
      <alignment vertical="center"/>
      <protection locked="0"/>
    </xf>
    <xf numFmtId="165" fontId="2" fillId="0" borderId="0" xfId="1" applyNumberFormat="1" applyFont="1" applyFill="1" applyBorder="1" applyAlignment="1" applyProtection="1">
      <alignment horizontal="right" vertical="center"/>
    </xf>
    <xf numFmtId="4" fontId="2" fillId="0" borderId="0" xfId="0" applyFont="1" applyAlignment="1">
      <alignment vertical="center"/>
    </xf>
    <xf numFmtId="4" fontId="7" fillId="0" borderId="0" xfId="0" applyFont="1" applyFill="1" applyBorder="1" applyAlignment="1" applyProtection="1">
      <alignment vertical="center"/>
    </xf>
    <xf numFmtId="4" fontId="9" fillId="0" borderId="0" xfId="0" applyFont="1" applyAlignment="1" applyProtection="1">
      <alignment horizontal="center" vertical="center"/>
    </xf>
    <xf numFmtId="4" fontId="7" fillId="0" borderId="0" xfId="0" applyFont="1" applyFill="1" applyAlignment="1" applyProtection="1">
      <alignment vertical="center"/>
    </xf>
    <xf numFmtId="4" fontId="10" fillId="0" borderId="0" xfId="0" applyFont="1" applyFill="1" applyAlignment="1" applyProtection="1">
      <alignment horizontal="center" vertical="center"/>
    </xf>
    <xf numFmtId="4" fontId="2" fillId="0" borderId="0" xfId="0" applyFont="1" applyFill="1" applyAlignment="1" applyProtection="1">
      <alignment horizontal="center" vertical="center"/>
    </xf>
    <xf numFmtId="4" fontId="11" fillId="0" borderId="0" xfId="0" applyFont="1" applyFill="1" applyAlignment="1" applyProtection="1">
      <alignment horizontal="center" vertical="center"/>
    </xf>
    <xf numFmtId="165" fontId="2" fillId="0" borderId="0" xfId="1" applyNumberFormat="1" applyFont="1" applyAlignment="1" applyProtection="1">
      <alignment horizontal="right" vertical="center"/>
    </xf>
    <xf numFmtId="4" fontId="10" fillId="0" borderId="0" xfId="0" applyFont="1" applyFill="1" applyAlignment="1" applyProtection="1">
      <alignment vertical="center"/>
    </xf>
    <xf numFmtId="4" fontId="12" fillId="0" borderId="0" xfId="0" applyFont="1" applyFill="1" applyAlignment="1" applyProtection="1">
      <alignment vertical="center"/>
    </xf>
    <xf numFmtId="4" fontId="12" fillId="0" borderId="0" xfId="0" applyFont="1" applyAlignment="1" applyProtection="1">
      <alignment vertical="center"/>
    </xf>
    <xf numFmtId="165" fontId="13" fillId="0" borderId="0" xfId="1" applyNumberFormat="1" applyFont="1" applyAlignment="1" applyProtection="1">
      <alignment vertical="center"/>
      <protection locked="0"/>
    </xf>
    <xf numFmtId="49" fontId="12" fillId="0" borderId="0" xfId="0" applyNumberFormat="1" applyFont="1" applyFill="1" applyAlignment="1" applyProtection="1">
      <alignment vertical="center"/>
    </xf>
    <xf numFmtId="165" fontId="13" fillId="0" borderId="0" xfId="1" applyNumberFormat="1" applyFont="1" applyFill="1" applyAlignment="1" applyProtection="1">
      <alignment vertical="center"/>
      <protection locked="0"/>
    </xf>
    <xf numFmtId="4" fontId="14" fillId="0" borderId="0" xfId="0" applyFont="1" applyFill="1" applyAlignment="1" applyProtection="1">
      <alignment horizontal="left" vertical="center"/>
    </xf>
    <xf numFmtId="4" fontId="11" fillId="0" borderId="0" xfId="0" applyFont="1" applyFill="1" applyAlignment="1" applyProtection="1">
      <alignment horizontal="left" vertical="center"/>
    </xf>
    <xf numFmtId="49" fontId="2" fillId="0" borderId="0" xfId="0" applyNumberFormat="1" applyFont="1" applyFill="1" applyAlignment="1" applyProtection="1">
      <alignment vertical="center"/>
      <protection locked="0"/>
    </xf>
    <xf numFmtId="4" fontId="2" fillId="0" borderId="0" xfId="0" applyFont="1" applyFill="1" applyAlignment="1" applyProtection="1">
      <alignment vertical="center"/>
      <protection locked="0"/>
    </xf>
    <xf numFmtId="4" fontId="5" fillId="0" borderId="0" xfId="0" applyFont="1" applyFill="1" applyAlignment="1" applyProtection="1">
      <alignment vertical="center"/>
      <protection locked="0"/>
    </xf>
    <xf numFmtId="165" fontId="2" fillId="0" borderId="0" xfId="1" applyNumberFormat="1" applyFont="1" applyFill="1" applyAlignment="1" applyProtection="1">
      <alignment horizontal="right" vertical="center"/>
      <protection locked="0"/>
    </xf>
    <xf numFmtId="4" fontId="2" fillId="0" borderId="0" xfId="0" applyFont="1" applyFill="1" applyAlignment="1" applyProtection="1">
      <alignment horizontal="center" vertical="center"/>
      <protection locked="0"/>
    </xf>
    <xf numFmtId="49" fontId="12" fillId="0" borderId="0" xfId="0" applyNumberFormat="1" applyFont="1" applyFill="1" applyAlignment="1" applyProtection="1">
      <alignment vertical="center"/>
      <protection locked="0"/>
    </xf>
    <xf numFmtId="4" fontId="12" fillId="0" borderId="0" xfId="0" applyFont="1" applyFill="1" applyAlignment="1" applyProtection="1">
      <alignment vertical="center"/>
      <protection locked="0"/>
    </xf>
    <xf numFmtId="4" fontId="15" fillId="0" borderId="0" xfId="0" applyFont="1" applyFill="1" applyAlignment="1" applyProtection="1">
      <alignment horizontal="right" vertical="center"/>
      <protection locked="0"/>
    </xf>
    <xf numFmtId="165" fontId="12" fillId="0" borderId="0" xfId="1" applyNumberFormat="1" applyFont="1" applyFill="1" applyAlignment="1" applyProtection="1">
      <alignment horizontal="right" vertical="center"/>
      <protection locked="0"/>
    </xf>
    <xf numFmtId="4" fontId="15" fillId="0" borderId="0" xfId="0" applyFont="1" applyFill="1" applyAlignment="1" applyProtection="1">
      <alignment vertical="center"/>
      <protection locked="0"/>
    </xf>
    <xf numFmtId="165" fontId="3" fillId="2" borderId="1" xfId="1" applyNumberFormat="1" applyFont="1" applyFill="1" applyBorder="1" applyAlignment="1" applyProtection="1">
      <alignment vertical="center"/>
      <protection locked="0"/>
    </xf>
    <xf numFmtId="4" fontId="13" fillId="0" borderId="0" xfId="0" applyFont="1" applyFill="1" applyAlignment="1" applyProtection="1">
      <alignment vertical="center"/>
      <protection locked="0"/>
    </xf>
    <xf numFmtId="4" fontId="24" fillId="0" borderId="0" xfId="0" applyFont="1" applyAlignment="1" applyProtection="1">
      <alignment horizontal="center" vertical="center"/>
    </xf>
    <xf numFmtId="4" fontId="24" fillId="0" borderId="0" xfId="0" applyFont="1" applyFill="1" applyAlignment="1" applyProtection="1">
      <alignment horizontal="center" vertical="center"/>
    </xf>
    <xf numFmtId="165" fontId="24" fillId="0" borderId="0" xfId="1" applyNumberFormat="1" applyFont="1" applyFill="1" applyAlignment="1" applyProtection="1">
      <alignment horizontal="center" vertical="center"/>
    </xf>
    <xf numFmtId="165" fontId="24" fillId="0" borderId="0" xfId="1" applyNumberFormat="1" applyFont="1" applyFill="1" applyAlignment="1" applyProtection="1">
      <alignment horizontal="right" vertical="center"/>
    </xf>
    <xf numFmtId="4" fontId="2" fillId="3" borderId="4" xfId="0" applyFont="1" applyFill="1" applyBorder="1" applyAlignment="1" applyProtection="1">
      <alignment vertical="center"/>
    </xf>
    <xf numFmtId="4" fontId="5" fillId="3" borderId="4" xfId="0" applyFont="1" applyFill="1" applyBorder="1" applyAlignment="1" applyProtection="1">
      <alignment vertical="center"/>
    </xf>
    <xf numFmtId="165" fontId="3" fillId="3" borderId="4" xfId="1" applyNumberFormat="1" applyFont="1" applyFill="1" applyBorder="1" applyAlignment="1" applyProtection="1">
      <alignment vertical="center"/>
      <protection locked="0"/>
    </xf>
    <xf numFmtId="165" fontId="2" fillId="3" borderId="5" xfId="1" applyNumberFormat="1" applyFont="1" applyFill="1" applyBorder="1" applyAlignment="1" applyProtection="1">
      <alignment horizontal="right" vertical="center"/>
    </xf>
    <xf numFmtId="165" fontId="3" fillId="0" borderId="0" xfId="1" applyNumberFormat="1" applyFont="1" applyFill="1" applyAlignment="1" applyProtection="1">
      <alignment horizontal="right" vertical="center"/>
      <protection locked="0"/>
    </xf>
    <xf numFmtId="4" fontId="3" fillId="0" borderId="0" xfId="0" applyFont="1" applyFill="1" applyAlignment="1" applyProtection="1">
      <alignment vertical="center"/>
    </xf>
    <xf numFmtId="4" fontId="25" fillId="0" borderId="0" xfId="0" applyFont="1" applyFill="1" applyAlignment="1" applyProtection="1">
      <alignment vertical="center"/>
    </xf>
    <xf numFmtId="4" fontId="4" fillId="0" borderId="0" xfId="0" applyFont="1" applyFill="1" applyAlignment="1" applyProtection="1">
      <alignment vertical="center"/>
    </xf>
    <xf numFmtId="4" fontId="24" fillId="0" borderId="0" xfId="0" applyFont="1" applyFill="1" applyAlignment="1" applyProtection="1">
      <alignment vertical="center"/>
    </xf>
    <xf numFmtId="165" fontId="24" fillId="0" borderId="0" xfId="1" applyNumberFormat="1" applyFont="1" applyFill="1" applyAlignment="1" applyProtection="1">
      <alignment vertical="center"/>
      <protection locked="0"/>
    </xf>
    <xf numFmtId="4" fontId="26" fillId="0" borderId="0" xfId="0" applyFont="1" applyFill="1" applyAlignment="1" applyProtection="1">
      <alignment vertical="center"/>
    </xf>
    <xf numFmtId="4" fontId="27" fillId="0" borderId="0" xfId="0" applyFont="1" applyFill="1" applyAlignment="1" applyProtection="1">
      <alignment vertical="center"/>
    </xf>
    <xf numFmtId="4" fontId="28" fillId="0" borderId="0" xfId="0" applyFont="1" applyFill="1" applyAlignment="1" applyProtection="1">
      <alignment vertical="center"/>
    </xf>
    <xf numFmtId="165" fontId="29" fillId="0" borderId="0" xfId="1" applyNumberFormat="1" applyFont="1" applyFill="1" applyAlignment="1" applyProtection="1">
      <alignment vertical="center"/>
      <protection locked="0"/>
    </xf>
    <xf numFmtId="4" fontId="2" fillId="4" borderId="6" xfId="0" applyFont="1" applyFill="1" applyBorder="1" applyAlignment="1" applyProtection="1">
      <alignment vertical="center"/>
    </xf>
    <xf numFmtId="4" fontId="5" fillId="4" borderId="6" xfId="0" applyFont="1" applyFill="1" applyBorder="1" applyAlignment="1" applyProtection="1">
      <alignment vertical="center"/>
    </xf>
    <xf numFmtId="165" fontId="3" fillId="4" borderId="6" xfId="1" applyNumberFormat="1" applyFont="1" applyFill="1" applyBorder="1" applyAlignment="1" applyProtection="1">
      <alignment vertical="center"/>
      <protection locked="0"/>
    </xf>
    <xf numFmtId="165" fontId="2" fillId="4" borderId="7" xfId="1" applyNumberFormat="1" applyFont="1" applyFill="1" applyBorder="1" applyAlignment="1" applyProtection="1">
      <alignment horizontal="right" vertical="center"/>
    </xf>
    <xf numFmtId="4" fontId="2" fillId="0" borderId="8" xfId="0" applyFont="1" applyFill="1" applyBorder="1" applyAlignment="1" applyProtection="1">
      <alignment vertical="center"/>
    </xf>
    <xf numFmtId="4" fontId="5" fillId="0" borderId="8" xfId="0" applyFont="1" applyFill="1" applyBorder="1" applyAlignment="1" applyProtection="1">
      <alignment vertical="center"/>
    </xf>
    <xf numFmtId="165" fontId="3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</xf>
    <xf numFmtId="4" fontId="4" fillId="5" borderId="9" xfId="0" applyFont="1" applyFill="1" applyBorder="1" applyAlignment="1" applyProtection="1">
      <alignment vertical="center"/>
    </xf>
    <xf numFmtId="4" fontId="6" fillId="5" borderId="4" xfId="0" applyFont="1" applyFill="1" applyBorder="1" applyAlignment="1" applyProtection="1">
      <alignment vertical="center"/>
    </xf>
    <xf numFmtId="4" fontId="5" fillId="5" borderId="4" xfId="0" applyFont="1" applyFill="1" applyBorder="1" applyAlignment="1" applyProtection="1">
      <alignment vertical="center"/>
    </xf>
    <xf numFmtId="165" fontId="3" fillId="5" borderId="4" xfId="1" applyNumberFormat="1" applyFont="1" applyFill="1" applyBorder="1" applyAlignment="1" applyProtection="1">
      <alignment vertical="center"/>
      <protection locked="0"/>
    </xf>
    <xf numFmtId="4" fontId="6" fillId="5" borderId="4" xfId="0" applyNumberFormat="1" applyFont="1" applyFill="1" applyBorder="1" applyAlignment="1" applyProtection="1">
      <alignment vertical="center"/>
    </xf>
    <xf numFmtId="165" fontId="6" fillId="5" borderId="10" xfId="1" applyNumberFormat="1" applyFont="1" applyFill="1" applyBorder="1" applyAlignment="1" applyProtection="1">
      <alignment horizontal="right" vertical="center"/>
    </xf>
    <xf numFmtId="4" fontId="6" fillId="0" borderId="0" xfId="0" applyFont="1" applyFill="1" applyAlignment="1" applyProtection="1">
      <alignment vertical="center"/>
    </xf>
    <xf numFmtId="4" fontId="7" fillId="6" borderId="9" xfId="0" applyFont="1" applyFill="1" applyBorder="1" applyAlignment="1" applyProtection="1">
      <alignment vertical="center"/>
    </xf>
    <xf numFmtId="4" fontId="2" fillId="6" borderId="4" xfId="0" applyFont="1" applyFill="1" applyBorder="1" applyAlignment="1" applyProtection="1">
      <alignment vertical="center"/>
    </xf>
    <xf numFmtId="4" fontId="5" fillId="6" borderId="4" xfId="0" applyFont="1" applyFill="1" applyBorder="1" applyAlignment="1" applyProtection="1">
      <alignment vertical="center"/>
    </xf>
    <xf numFmtId="165" fontId="3" fillId="6" borderId="4" xfId="1" applyNumberFormat="1" applyFont="1" applyFill="1" applyBorder="1" applyAlignment="1" applyProtection="1">
      <alignment vertical="center"/>
      <protection locked="0"/>
    </xf>
    <xf numFmtId="165" fontId="2" fillId="6" borderId="10" xfId="1" applyNumberFormat="1" applyFont="1" applyFill="1" applyBorder="1" applyAlignment="1" applyProtection="1">
      <alignment horizontal="right" vertical="center"/>
    </xf>
    <xf numFmtId="4" fontId="2" fillId="0" borderId="0" xfId="0" applyFont="1" applyFill="1" applyAlignment="1" applyProtection="1">
      <alignment horizontal="left" vertical="center"/>
    </xf>
    <xf numFmtId="4" fontId="30" fillId="0" borderId="0" xfId="0" applyFont="1" applyFill="1" applyAlignment="1" applyProtection="1">
      <alignment vertical="center"/>
    </xf>
    <xf numFmtId="165" fontId="7" fillId="0" borderId="0" xfId="1" applyNumberFormat="1" applyFont="1" applyFill="1" applyAlignment="1" applyProtection="1">
      <alignment horizontal="right" vertical="center"/>
    </xf>
    <xf numFmtId="4" fontId="31" fillId="0" borderId="0" xfId="0" applyFont="1" applyFill="1" applyAlignment="1" applyProtection="1">
      <alignment vertical="center"/>
    </xf>
    <xf numFmtId="4" fontId="7" fillId="0" borderId="0" xfId="0" quotePrefix="1" applyFont="1" applyFill="1" applyAlignment="1" applyProtection="1">
      <alignment vertical="center"/>
    </xf>
    <xf numFmtId="4" fontId="2" fillId="0" borderId="0" xfId="0" quotePrefix="1" applyFont="1" applyFill="1" applyAlignment="1" applyProtection="1">
      <alignment vertical="center"/>
    </xf>
    <xf numFmtId="4" fontId="3" fillId="0" borderId="0" xfId="0" applyFont="1" applyAlignment="1" applyProtection="1">
      <alignment vertical="center"/>
    </xf>
    <xf numFmtId="4" fontId="4" fillId="0" borderId="0" xfId="0" applyFont="1" applyAlignment="1" applyProtection="1">
      <alignment vertical="center"/>
    </xf>
    <xf numFmtId="4" fontId="4" fillId="0" borderId="0" xfId="0" applyFont="1" applyAlignment="1">
      <alignment vertical="center"/>
    </xf>
    <xf numFmtId="4" fontId="2" fillId="0" borderId="8" xfId="0" applyNumberFormat="1" applyFont="1" applyFill="1" applyBorder="1" applyAlignment="1" applyProtection="1">
      <alignment vertical="center"/>
    </xf>
    <xf numFmtId="49" fontId="2" fillId="0" borderId="11" xfId="0" applyNumberFormat="1" applyFont="1" applyFill="1" applyBorder="1" applyAlignment="1" applyProtection="1">
      <alignment vertical="center"/>
    </xf>
    <xf numFmtId="4" fontId="2" fillId="0" borderId="11" xfId="0" applyFont="1" applyFill="1" applyBorder="1" applyAlignment="1" applyProtection="1">
      <alignment vertical="center"/>
    </xf>
    <xf numFmtId="4" fontId="5" fillId="0" borderId="11" xfId="0" applyFont="1" applyFill="1" applyBorder="1" applyAlignment="1" applyProtection="1">
      <alignment vertical="center"/>
    </xf>
    <xf numFmtId="165" fontId="3" fillId="0" borderId="11" xfId="1" applyNumberFormat="1" applyFont="1" applyFill="1" applyBorder="1" applyAlignment="1" applyProtection="1">
      <alignment vertical="center"/>
      <protection locked="0"/>
    </xf>
    <xf numFmtId="165" fontId="2" fillId="0" borderId="11" xfId="1" applyNumberFormat="1" applyFont="1" applyFill="1" applyBorder="1" applyAlignment="1" applyProtection="1">
      <alignment horizontal="right" vertical="center"/>
    </xf>
    <xf numFmtId="4" fontId="3" fillId="7" borderId="0" xfId="0" applyFont="1" applyFill="1" applyAlignment="1" applyProtection="1">
      <alignment vertical="center"/>
    </xf>
    <xf numFmtId="4" fontId="6" fillId="7" borderId="0" xfId="0" applyFont="1" applyFill="1" applyAlignment="1" applyProtection="1">
      <alignment vertical="center"/>
    </xf>
    <xf numFmtId="4" fontId="5" fillId="7" borderId="0" xfId="0" applyFont="1" applyFill="1" applyAlignment="1" applyProtection="1">
      <alignment vertical="center"/>
    </xf>
    <xf numFmtId="165" fontId="3" fillId="7" borderId="0" xfId="1" applyNumberFormat="1" applyFont="1" applyFill="1" applyAlignment="1" applyProtection="1">
      <alignment vertical="center"/>
      <protection locked="0"/>
    </xf>
    <xf numFmtId="165" fontId="6" fillId="7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horizontal="right" vertical="center"/>
    </xf>
    <xf numFmtId="4" fontId="24" fillId="0" borderId="0" xfId="0" applyFont="1" applyAlignment="1" applyProtection="1">
      <alignment vertical="center"/>
    </xf>
    <xf numFmtId="4" fontId="34" fillId="0" borderId="0" xfId="0" applyFont="1" applyAlignment="1" applyProtection="1">
      <alignment vertical="center"/>
    </xf>
    <xf numFmtId="4" fontId="3" fillId="5" borderId="9" xfId="0" applyFont="1" applyFill="1" applyBorder="1" applyAlignment="1" applyProtection="1">
      <alignment vertical="center"/>
    </xf>
    <xf numFmtId="4" fontId="16" fillId="0" borderId="0" xfId="0" applyFont="1" applyAlignment="1" applyProtection="1">
      <alignment vertical="center"/>
    </xf>
    <xf numFmtId="4" fontId="6" fillId="0" borderId="0" xfId="0" applyNumberFormat="1" applyFont="1" applyFill="1" applyAlignment="1" applyProtection="1">
      <alignment vertical="center"/>
    </xf>
    <xf numFmtId="49" fontId="2" fillId="0" borderId="0" xfId="0" quotePrefix="1" applyNumberFormat="1" applyFont="1" applyFill="1" applyAlignment="1" applyProtection="1">
      <alignment vertical="center"/>
    </xf>
    <xf numFmtId="4" fontId="5" fillId="0" borderId="0" xfId="0" applyNumberFormat="1" applyFont="1" applyFill="1" applyAlignment="1" applyProtection="1">
      <alignment vertical="center"/>
    </xf>
    <xf numFmtId="165" fontId="3" fillId="0" borderId="0" xfId="1" applyNumberFormat="1" applyFont="1" applyAlignment="1" applyProtection="1">
      <alignment horizontal="right" vertical="center"/>
      <protection locked="0"/>
    </xf>
    <xf numFmtId="4" fontId="3" fillId="8" borderId="0" xfId="0" applyFont="1" applyFill="1" applyAlignment="1" applyProtection="1">
      <alignment vertical="center"/>
    </xf>
    <xf numFmtId="4" fontId="6" fillId="8" borderId="0" xfId="0" applyFont="1" applyFill="1" applyAlignment="1" applyProtection="1">
      <alignment vertical="center"/>
    </xf>
    <xf numFmtId="4" fontId="5" fillId="8" borderId="0" xfId="0" applyFont="1" applyFill="1" applyAlignment="1" applyProtection="1">
      <alignment vertical="center"/>
    </xf>
    <xf numFmtId="165" fontId="3" fillId="8" borderId="0" xfId="1" applyNumberFormat="1" applyFont="1" applyFill="1" applyAlignment="1" applyProtection="1">
      <alignment vertical="center"/>
      <protection locked="0"/>
    </xf>
    <xf numFmtId="165" fontId="6" fillId="8" borderId="0" xfId="1" applyNumberFormat="1" applyFont="1" applyFill="1" applyAlignment="1" applyProtection="1">
      <alignment horizontal="right" vertical="center"/>
    </xf>
    <xf numFmtId="4" fontId="3" fillId="0" borderId="0" xfId="0" quotePrefix="1" applyFont="1" applyFill="1" applyAlignment="1" applyProtection="1">
      <alignment vertical="center"/>
    </xf>
    <xf numFmtId="4" fontId="35" fillId="0" borderId="0" xfId="0" applyFont="1" applyFill="1" applyAlignment="1" applyProtection="1">
      <alignment vertical="center"/>
    </xf>
    <xf numFmtId="165" fontId="7" fillId="2" borderId="12" xfId="1" applyNumberFormat="1" applyFont="1" applyFill="1" applyBorder="1" applyAlignment="1" applyProtection="1">
      <alignment horizontal="right" vertical="center"/>
    </xf>
    <xf numFmtId="4" fontId="14" fillId="0" borderId="0" xfId="0" applyFont="1" applyFill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right" vertical="center"/>
    </xf>
    <xf numFmtId="4" fontId="37" fillId="0" borderId="0" xfId="0" applyFont="1" applyFill="1" applyAlignment="1" applyProtection="1">
      <alignment vertical="center"/>
    </xf>
    <xf numFmtId="4" fontId="9" fillId="0" borderId="0" xfId="0" applyFont="1" applyFill="1" applyAlignment="1" applyProtection="1">
      <alignment horizontal="center" vertical="center"/>
    </xf>
    <xf numFmtId="49" fontId="2" fillId="0" borderId="0" xfId="0" applyNumberFormat="1" applyFont="1" applyAlignment="1">
      <alignment vertical="center"/>
    </xf>
    <xf numFmtId="165" fontId="3" fillId="9" borderId="1" xfId="1" applyNumberFormat="1" applyFont="1" applyFill="1" applyBorder="1" applyAlignment="1" applyProtection="1">
      <alignment vertical="center"/>
      <protection locked="0"/>
    </xf>
    <xf numFmtId="4" fontId="33" fillId="10" borderId="1" xfId="0" applyFont="1" applyFill="1" applyBorder="1"/>
    <xf numFmtId="4" fontId="2" fillId="0" borderId="0" xfId="0" applyFont="1" applyFill="1" applyAlignment="1" applyProtection="1">
      <alignment vertical="center"/>
    </xf>
    <xf numFmtId="49" fontId="2" fillId="0" borderId="0" xfId="0" applyNumberFormat="1" applyFont="1" applyFill="1" applyAlignment="1" applyProtection="1">
      <alignment vertical="center"/>
    </xf>
    <xf numFmtId="4" fontId="5" fillId="0" borderId="0" xfId="0" applyFont="1" applyFill="1" applyAlignment="1" applyProtection="1">
      <alignment vertical="center"/>
    </xf>
    <xf numFmtId="165" fontId="3" fillId="0" borderId="0" xfId="1" applyNumberFormat="1" applyFont="1" applyFill="1" applyAlignment="1" applyProtection="1">
      <alignment vertical="center"/>
      <protection locked="0"/>
    </xf>
    <xf numFmtId="165" fontId="2" fillId="0" borderId="0" xfId="1" applyNumberFormat="1" applyFont="1" applyFill="1" applyAlignment="1" applyProtection="1">
      <alignment horizontal="right" vertical="center"/>
    </xf>
    <xf numFmtId="49" fontId="6" fillId="0" borderId="2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Alignment="1" applyProtection="1">
      <alignment vertical="center"/>
    </xf>
    <xf numFmtId="4" fontId="2" fillId="0" borderId="0" xfId="0" applyFont="1" applyFill="1" applyBorder="1" applyAlignment="1" applyProtection="1">
      <alignment vertical="center"/>
    </xf>
    <xf numFmtId="4" fontId="8" fillId="0" borderId="0" xfId="0" applyFont="1" applyFill="1" applyAlignment="1" applyProtection="1">
      <alignment vertical="center"/>
    </xf>
    <xf numFmtId="4" fontId="2" fillId="0" borderId="0" xfId="0" applyFont="1" applyAlignment="1" applyProtection="1">
      <alignment vertical="center"/>
    </xf>
    <xf numFmtId="165" fontId="3" fillId="0" borderId="0" xfId="1" applyNumberFormat="1" applyFont="1" applyAlignment="1" applyProtection="1">
      <alignment vertical="center"/>
      <protection locked="0"/>
    </xf>
    <xf numFmtId="4" fontId="5" fillId="0" borderId="0" xfId="0" applyFont="1" applyAlignment="1" applyProtection="1">
      <alignment vertical="center"/>
    </xf>
    <xf numFmtId="4" fontId="2" fillId="0" borderId="0" xfId="0" applyNumberFormat="1" applyFont="1" applyAlignment="1" applyProtection="1">
      <alignment vertical="center"/>
    </xf>
    <xf numFmtId="4" fontId="2" fillId="0" borderId="0" xfId="0" applyFont="1" applyBorder="1" applyAlignment="1" applyProtection="1">
      <alignment vertical="center"/>
    </xf>
    <xf numFmtId="4" fontId="2" fillId="0" borderId="0" xfId="0" quotePrefix="1" applyFont="1" applyAlignment="1" applyProtection="1">
      <alignment vertical="center"/>
    </xf>
    <xf numFmtId="4" fontId="4" fillId="0" borderId="0" xfId="0" quotePrefix="1" applyFont="1" applyAlignment="1" applyProtection="1">
      <alignment vertical="center"/>
    </xf>
    <xf numFmtId="4" fontId="2" fillId="0" borderId="0" xfId="0" applyFont="1" applyAlignment="1" applyProtection="1">
      <alignment horizontal="center" vertical="center"/>
    </xf>
    <xf numFmtId="4" fontId="2" fillId="0" borderId="10" xfId="0" applyFont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" fontId="40" fillId="0" borderId="0" xfId="0" applyFont="1" applyBorder="1" applyAlignment="1" applyProtection="1">
      <alignment vertical="center"/>
    </xf>
    <xf numFmtId="165" fontId="3" fillId="0" borderId="0" xfId="1" applyNumberFormat="1" applyFont="1" applyBorder="1" applyAlignment="1" applyProtection="1">
      <alignment vertical="center"/>
      <protection locked="0"/>
    </xf>
    <xf numFmtId="4" fontId="2" fillId="0" borderId="0" xfId="0" applyNumberFormat="1" applyFont="1" applyBorder="1" applyAlignment="1" applyProtection="1">
      <alignment vertical="center"/>
    </xf>
    <xf numFmtId="4" fontId="27" fillId="0" borderId="0" xfId="0" quotePrefix="1" applyFont="1" applyFill="1" applyAlignment="1" applyProtection="1">
      <alignment vertical="center"/>
    </xf>
    <xf numFmtId="4" fontId="41" fillId="0" borderId="0" xfId="0" applyFont="1" applyFill="1" applyBorder="1" applyAlignment="1" applyProtection="1">
      <alignment vertical="center"/>
    </xf>
    <xf numFmtId="49" fontId="42" fillId="0" borderId="0" xfId="0" applyNumberFormat="1" applyFont="1" applyFill="1" applyAlignment="1" applyProtection="1">
      <alignment vertical="center"/>
    </xf>
    <xf numFmtId="4" fontId="40" fillId="0" borderId="0" xfId="0" applyFont="1" applyFill="1" applyBorder="1" applyAlignment="1" applyProtection="1">
      <alignment vertical="center"/>
    </xf>
    <xf numFmtId="4" fontId="44" fillId="0" borderId="0" xfId="0" applyFont="1" applyFill="1" applyAlignment="1" applyProtection="1">
      <alignment vertical="center"/>
    </xf>
    <xf numFmtId="165" fontId="24" fillId="0" borderId="0" xfId="0" applyNumberFormat="1" applyFont="1" applyAlignment="1">
      <alignment horizontal="center" vertical="center"/>
    </xf>
    <xf numFmtId="170" fontId="2" fillId="0" borderId="0" xfId="1" applyNumberFormat="1" applyFont="1" applyFill="1" applyAlignment="1" applyProtection="1">
      <alignment vertical="center"/>
      <protection locked="0"/>
    </xf>
    <xf numFmtId="169" fontId="7" fillId="0" borderId="0" xfId="0" applyNumberFormat="1" applyFont="1" applyFill="1" applyAlignment="1" applyProtection="1">
      <alignment vertical="center"/>
    </xf>
    <xf numFmtId="4" fontId="12" fillId="0" borderId="0" xfId="0" applyFont="1" applyFill="1" applyAlignment="1" applyProtection="1">
      <alignment horizontal="right" vertical="center"/>
    </xf>
  </cellXfs>
  <cellStyles count="15">
    <cellStyle name="Comma0" xfId="2"/>
    <cellStyle name="Currency0" xfId="3"/>
    <cellStyle name="Date" xfId="4"/>
    <cellStyle name="Euro" xfId="1"/>
    <cellStyle name="Fixed" xfId="5"/>
    <cellStyle name="Heading 1" xfId="6"/>
    <cellStyle name="Heading 2" xfId="7"/>
    <cellStyle name="Hiperpovezava 2" xfId="14"/>
    <cellStyle name="naslov2" xfId="8"/>
    <cellStyle name="Navadno" xfId="0" builtinId="0"/>
    <cellStyle name="Navadno 2" xfId="9"/>
    <cellStyle name="Navadno 3" xfId="10"/>
    <cellStyle name="Normal 2" xfId="11"/>
    <cellStyle name="opis" xfId="12"/>
    <cellStyle name="Total" xfId="13"/>
  </cellStyles>
  <dxfs count="0"/>
  <tableStyles count="0" defaultTableStyle="TableStyleMedium9" defaultPivotStyle="PivotStyleLight16"/>
  <colors>
    <mruColors>
      <color rgb="FFFC8380"/>
      <color rgb="FFFF3399"/>
      <color rgb="FF990099"/>
      <color rgb="FF00FF00"/>
      <color rgb="FFCC9900"/>
      <color rgb="FF000099"/>
      <color rgb="FF9900CC"/>
      <color rgb="FF003300"/>
      <color rgb="FF24014B"/>
      <color rgb="FF0000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360059</xdr:colOff>
      <xdr:row>831</xdr:row>
      <xdr:rowOff>37506</xdr:rowOff>
    </xdr:from>
    <xdr:to>
      <xdr:col>1</xdr:col>
      <xdr:colOff>2625431</xdr:colOff>
      <xdr:row>831</xdr:row>
      <xdr:rowOff>1478158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378"/>
        <a:stretch/>
      </xdr:blipFill>
      <xdr:spPr>
        <a:xfrm>
          <a:off x="360059" y="148774155"/>
          <a:ext cx="2636308" cy="1440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DDF7D"/>
  </sheetPr>
  <dimension ref="A1:Q951"/>
  <sheetViews>
    <sheetView tabSelected="1" view="pageBreakPreview" zoomScale="115" zoomScaleNormal="115" zoomScaleSheetLayoutView="115" workbookViewId="0">
      <selection activeCell="I46" sqref="I46"/>
    </sheetView>
  </sheetViews>
  <sheetFormatPr defaultColWidth="9" defaultRowHeight="15.4" customHeight="1"/>
  <cols>
    <col min="1" max="1" width="4.75" style="108" customWidth="1"/>
    <col min="2" max="2" width="36.75" style="115" customWidth="1"/>
    <col min="3" max="3" width="4.75" style="114" customWidth="1"/>
    <col min="4" max="4" width="1.75" style="114" customWidth="1"/>
    <col min="5" max="5" width="11.75" style="116" customWidth="1"/>
    <col min="6" max="6" width="1.75" style="114" customWidth="1"/>
    <col min="7" max="7" width="10.75" style="117" customWidth="1"/>
    <col min="8" max="8" width="1.75" style="114" customWidth="1"/>
    <col min="9" max="9" width="14.75" style="118" customWidth="1"/>
    <col min="10" max="10" width="0.875" style="119" customWidth="1"/>
    <col min="11" max="11" width="10.75" style="114" customWidth="1"/>
    <col min="12" max="16384" width="9" style="114"/>
  </cols>
  <sheetData>
    <row r="1" spans="1:10" ht="15.2" customHeight="1"/>
    <row r="2" spans="1:10" s="121" customFormat="1" ht="15.2" customHeight="1">
      <c r="A2" s="108"/>
      <c r="B2" s="115"/>
      <c r="E2" s="1"/>
      <c r="G2" s="2"/>
      <c r="I2" s="3"/>
      <c r="J2" s="119"/>
    </row>
    <row r="3" spans="1:10" s="121" customFormat="1" ht="15.2" customHeight="1">
      <c r="A3" s="108"/>
      <c r="B3" s="115"/>
      <c r="E3" s="1"/>
      <c r="G3" s="2"/>
      <c r="I3" s="3"/>
      <c r="J3" s="119"/>
    </row>
    <row r="4" spans="1:10" s="121" customFormat="1" ht="15.2" customHeight="1">
      <c r="A4" s="108"/>
      <c r="B4" s="115"/>
      <c r="E4" s="1"/>
      <c r="G4" s="2"/>
      <c r="I4" s="3"/>
      <c r="J4" s="119"/>
    </row>
    <row r="5" spans="1:10" s="121" customFormat="1" ht="15.2" customHeight="1">
      <c r="A5" s="108"/>
      <c r="B5" s="4"/>
      <c r="E5" s="1"/>
      <c r="G5" s="2"/>
      <c r="I5" s="3"/>
      <c r="J5" s="119"/>
    </row>
    <row r="6" spans="1:10" s="121" customFormat="1" ht="15.2" customHeight="1">
      <c r="A6" s="108"/>
      <c r="B6" s="115"/>
      <c r="E6" s="1"/>
      <c r="G6" s="2"/>
      <c r="I6" s="3"/>
      <c r="J6" s="119"/>
    </row>
    <row r="7" spans="1:10" s="121" customFormat="1" ht="15.2" customHeight="1">
      <c r="A7" s="108"/>
      <c r="B7" s="115"/>
      <c r="E7" s="1"/>
      <c r="G7" s="2"/>
      <c r="I7" s="3"/>
      <c r="J7" s="119"/>
    </row>
    <row r="8" spans="1:10" s="121" customFormat="1" ht="15.2" customHeight="1">
      <c r="A8" s="108"/>
      <c r="B8" s="115"/>
      <c r="E8" s="1"/>
      <c r="G8" s="2"/>
      <c r="I8" s="3"/>
      <c r="J8" s="119"/>
    </row>
    <row r="9" spans="1:10" s="121" customFormat="1" ht="20.100000000000001" customHeight="1">
      <c r="A9" s="108"/>
      <c r="B9" s="115"/>
      <c r="E9" s="6" t="s">
        <v>336</v>
      </c>
      <c r="G9" s="2"/>
      <c r="I9" s="3"/>
      <c r="J9" s="119"/>
    </row>
    <row r="10" spans="1:10" ht="15.2" customHeight="1">
      <c r="C10" s="7"/>
      <c r="E10" s="8"/>
      <c r="F10" s="9"/>
    </row>
    <row r="11" spans="1:10" ht="18" customHeight="1">
      <c r="B11" s="114"/>
      <c r="C11" s="123"/>
      <c r="D11" s="123"/>
      <c r="E11" s="10" t="s">
        <v>214</v>
      </c>
      <c r="F11" s="123"/>
      <c r="G11" s="124"/>
      <c r="H11" s="123"/>
      <c r="I11" s="11"/>
    </row>
    <row r="12" spans="1:10" ht="15.2" customHeight="1">
      <c r="E12" s="12"/>
    </row>
    <row r="13" spans="1:10" ht="15.2" customHeight="1">
      <c r="B13" s="114"/>
      <c r="C13" s="123"/>
      <c r="D13" s="123"/>
      <c r="E13" s="12"/>
      <c r="F13" s="123"/>
      <c r="G13" s="124"/>
      <c r="H13" s="123"/>
      <c r="I13" s="11"/>
    </row>
    <row r="14" spans="1:10" ht="15.2" customHeight="1">
      <c r="E14" s="110" t="s">
        <v>177</v>
      </c>
    </row>
    <row r="15" spans="1:10" ht="15.2" customHeight="1">
      <c r="B15" s="13"/>
      <c r="C15" s="13"/>
      <c r="D15" s="13"/>
      <c r="E15" s="107"/>
      <c r="F15" s="14"/>
      <c r="G15" s="15"/>
      <c r="H15" s="123"/>
      <c r="I15" s="11"/>
    </row>
    <row r="16" spans="1:10" ht="15.2" customHeight="1">
      <c r="B16" s="16"/>
      <c r="C16" s="13"/>
      <c r="D16" s="13"/>
      <c r="E16" s="10"/>
      <c r="F16" s="13"/>
      <c r="G16" s="17"/>
    </row>
    <row r="17" spans="1:10" ht="15.2" customHeight="1">
      <c r="B17" s="16"/>
      <c r="C17" s="13"/>
      <c r="D17" s="13"/>
      <c r="E17" s="10"/>
      <c r="F17" s="13"/>
      <c r="G17" s="17"/>
    </row>
    <row r="18" spans="1:10" ht="15.2" customHeight="1">
      <c r="B18" s="13"/>
      <c r="C18" s="144" t="s">
        <v>4</v>
      </c>
      <c r="D18" s="13"/>
      <c r="E18" s="18" t="s">
        <v>174</v>
      </c>
      <c r="F18" s="14"/>
      <c r="G18" s="15"/>
      <c r="H18" s="123"/>
      <c r="I18" s="11"/>
    </row>
    <row r="19" spans="1:10" ht="15.2" customHeight="1">
      <c r="B19" s="16"/>
      <c r="C19" s="13"/>
      <c r="D19" s="13"/>
      <c r="E19" s="19" t="s">
        <v>176</v>
      </c>
      <c r="F19" s="13"/>
      <c r="G19" s="17"/>
    </row>
    <row r="20" spans="1:10" ht="15.2" customHeight="1">
      <c r="B20" s="16"/>
      <c r="C20" s="13"/>
      <c r="D20" s="13"/>
      <c r="E20" s="19" t="s">
        <v>175</v>
      </c>
      <c r="F20" s="13"/>
      <c r="G20" s="17"/>
    </row>
    <row r="21" spans="1:10" ht="15.2" customHeight="1">
      <c r="B21" s="16"/>
      <c r="C21" s="13"/>
      <c r="D21" s="13"/>
      <c r="E21" s="10"/>
      <c r="F21" s="13"/>
      <c r="G21" s="17"/>
    </row>
    <row r="22" spans="1:10" ht="15.2" customHeight="1">
      <c r="B22" s="13"/>
      <c r="C22" s="144" t="s">
        <v>5</v>
      </c>
      <c r="D22" s="14"/>
      <c r="E22" s="18" t="s">
        <v>173</v>
      </c>
      <c r="F22" s="14"/>
      <c r="G22" s="15"/>
      <c r="H22" s="123"/>
      <c r="I22" s="11"/>
    </row>
    <row r="23" spans="1:10" ht="15.2" customHeight="1">
      <c r="F23" s="9"/>
    </row>
    <row r="24" spans="1:10" ht="15.2" customHeight="1">
      <c r="F24" s="9"/>
    </row>
    <row r="25" spans="1:10" ht="15.2" customHeight="1">
      <c r="F25" s="9"/>
    </row>
    <row r="26" spans="1:10" ht="15.2" customHeight="1">
      <c r="F26" s="9"/>
    </row>
    <row r="27" spans="1:10" s="21" customFormat="1" ht="15.2" customHeight="1">
      <c r="A27" s="108"/>
      <c r="B27" s="20"/>
      <c r="E27" s="22"/>
      <c r="G27" s="117"/>
      <c r="I27" s="23"/>
      <c r="J27" s="119"/>
    </row>
    <row r="28" spans="1:10" s="21" customFormat="1" ht="15.2" customHeight="1">
      <c r="A28" s="108"/>
      <c r="B28" s="20"/>
      <c r="E28" s="22"/>
      <c r="F28" s="24"/>
      <c r="G28" s="117"/>
      <c r="I28" s="23"/>
      <c r="J28" s="119"/>
    </row>
    <row r="29" spans="1:10" ht="13.15" customHeight="1">
      <c r="B29" s="114" t="s">
        <v>70</v>
      </c>
    </row>
    <row r="30" spans="1:10" ht="13.15" customHeight="1"/>
    <row r="31" spans="1:10" ht="13.15" customHeight="1">
      <c r="A31" s="108" t="s">
        <v>71</v>
      </c>
      <c r="B31" s="114" t="s">
        <v>21</v>
      </c>
    </row>
    <row r="32" spans="1:10" ht="13.15" customHeight="1">
      <c r="A32" s="108" t="s">
        <v>22</v>
      </c>
      <c r="B32" s="114" t="s">
        <v>72</v>
      </c>
      <c r="I32" s="118" t="str">
        <f>IF(ABS(I97)&gt;0,I97,"")</f>
        <v/>
      </c>
    </row>
    <row r="33" spans="1:10" ht="13.15" customHeight="1">
      <c r="A33" s="108" t="s">
        <v>73</v>
      </c>
      <c r="B33" s="114" t="s">
        <v>79</v>
      </c>
      <c r="I33" s="118" t="str">
        <f>IF(ABS(I218)&gt;0,I218,"")</f>
        <v/>
      </c>
    </row>
    <row r="34" spans="1:10" ht="13.15" customHeight="1">
      <c r="A34" s="108" t="s">
        <v>75</v>
      </c>
      <c r="B34" s="114" t="s">
        <v>74</v>
      </c>
      <c r="I34" s="118" t="str">
        <f>IF(ABS(I429)&gt;0,I429,"")</f>
        <v/>
      </c>
    </row>
    <row r="35" spans="1:10" ht="13.15" customHeight="1">
      <c r="A35" s="108" t="s">
        <v>76</v>
      </c>
      <c r="B35" s="114" t="s">
        <v>78</v>
      </c>
      <c r="I35" s="118" t="str">
        <f>IF(ABS(I494)&gt;0,I494,"")</f>
        <v/>
      </c>
    </row>
    <row r="36" spans="1:10" ht="13.15" customHeight="1">
      <c r="A36" s="108" t="s">
        <v>77</v>
      </c>
      <c r="B36" s="114" t="s">
        <v>81</v>
      </c>
      <c r="I36" s="118" t="str">
        <f>IF(ABS(I748)&gt;0,I748,"")</f>
        <v/>
      </c>
    </row>
    <row r="37" spans="1:10" ht="13.15" customHeight="1">
      <c r="A37" s="108" t="s">
        <v>161</v>
      </c>
      <c r="B37" s="114" t="s">
        <v>213</v>
      </c>
      <c r="I37" s="118" t="str">
        <f>IF(ABS(I917)&gt;0,I917,"")</f>
        <v/>
      </c>
    </row>
    <row r="38" spans="1:10" ht="13.15" customHeight="1">
      <c r="A38" s="108" t="s">
        <v>162</v>
      </c>
      <c r="B38" s="114" t="s">
        <v>82</v>
      </c>
      <c r="I38" s="118" t="str">
        <f>IF(ABS(I949)&gt;0,I949,"")</f>
        <v/>
      </c>
    </row>
    <row r="39" spans="1:10" s="121" customFormat="1" ht="13.15" customHeight="1" thickBot="1">
      <c r="A39" s="108"/>
      <c r="B39" s="80"/>
      <c r="C39" s="81"/>
      <c r="D39" s="81"/>
      <c r="E39" s="82"/>
      <c r="F39" s="81"/>
      <c r="G39" s="83"/>
      <c r="H39" s="81"/>
      <c r="I39" s="84"/>
      <c r="J39" s="119"/>
    </row>
    <row r="40" spans="1:10" ht="13.15" customHeight="1">
      <c r="B40" s="121" t="s">
        <v>80</v>
      </c>
      <c r="C40" s="121"/>
      <c r="D40" s="121"/>
      <c r="E40" s="1"/>
      <c r="F40" s="121"/>
      <c r="G40" s="2"/>
      <c r="H40" s="121"/>
      <c r="I40" s="3">
        <f>SUM(I31:I39)</f>
        <v>0</v>
      </c>
    </row>
    <row r="41" spans="1:10" ht="13.15" customHeight="1"/>
    <row r="42" spans="1:10" s="7" customFormat="1" ht="13.15" customHeight="1">
      <c r="A42" s="108"/>
      <c r="B42" s="115"/>
      <c r="C42" s="7" t="s">
        <v>246</v>
      </c>
      <c r="E42" s="71"/>
      <c r="G42" s="45"/>
      <c r="I42" s="72" t="str">
        <f>IF(ABS(SUM(I40))&gt;0,SUM(I40),"")</f>
        <v/>
      </c>
      <c r="J42" s="119"/>
    </row>
    <row r="43" spans="1:10" s="7" customFormat="1" ht="4.9000000000000004" customHeight="1">
      <c r="A43" s="108"/>
      <c r="B43" s="115"/>
      <c r="E43" s="71"/>
      <c r="G43" s="45"/>
      <c r="I43" s="72"/>
      <c r="J43" s="119"/>
    </row>
    <row r="44" spans="1:10" s="7" customFormat="1" ht="13.15" customHeight="1">
      <c r="A44" s="108"/>
      <c r="B44" s="115"/>
      <c r="C44" s="7" t="s">
        <v>159</v>
      </c>
      <c r="E44" s="143">
        <v>0.22</v>
      </c>
      <c r="G44" s="45"/>
      <c r="I44" s="72"/>
      <c r="J44" s="119"/>
    </row>
    <row r="45" spans="1:10" ht="4.9000000000000004" customHeight="1"/>
    <row r="46" spans="1:10" s="7" customFormat="1" ht="13.15" customHeight="1" thickBot="1">
      <c r="A46" s="108"/>
      <c r="B46" s="115"/>
      <c r="C46" s="7" t="s">
        <v>160</v>
      </c>
      <c r="E46" s="71"/>
      <c r="G46" s="45"/>
      <c r="I46" s="106"/>
      <c r="J46" s="119"/>
    </row>
    <row r="47" spans="1:10" s="21" customFormat="1" ht="15.2" customHeight="1" thickTop="1">
      <c r="A47" s="108"/>
      <c r="B47" s="20"/>
      <c r="E47" s="22"/>
      <c r="F47" s="24"/>
      <c r="G47" s="117"/>
      <c r="I47" s="23"/>
      <c r="J47" s="119"/>
    </row>
    <row r="48" spans="1:10" s="21" customFormat="1" ht="15.2" customHeight="1">
      <c r="A48" s="108"/>
      <c r="B48" s="20"/>
      <c r="E48" s="22"/>
      <c r="F48" s="24"/>
      <c r="G48" s="117"/>
      <c r="I48" s="23"/>
      <c r="J48" s="119"/>
    </row>
    <row r="49" spans="1:10" s="21" customFormat="1" ht="15.2" customHeight="1">
      <c r="A49" s="108"/>
      <c r="B49" s="20"/>
      <c r="E49" s="22"/>
      <c r="F49" s="24"/>
      <c r="G49" s="117"/>
      <c r="I49" s="23"/>
      <c r="J49" s="119"/>
    </row>
    <row r="50" spans="1:10" s="21" customFormat="1" ht="15.2" customHeight="1">
      <c r="A50" s="108"/>
      <c r="B50" s="20"/>
      <c r="E50" s="22"/>
      <c r="F50" s="24"/>
      <c r="G50" s="117"/>
      <c r="I50" s="23"/>
      <c r="J50" s="119"/>
    </row>
    <row r="51" spans="1:10" s="21" customFormat="1" ht="15.2" customHeight="1">
      <c r="A51" s="108"/>
      <c r="B51" s="20"/>
      <c r="E51" s="22"/>
      <c r="F51" s="24"/>
      <c r="G51" s="117"/>
      <c r="I51" s="23"/>
      <c r="J51" s="119"/>
    </row>
    <row r="52" spans="1:10" s="21" customFormat="1" ht="15.2" customHeight="1">
      <c r="A52" s="108"/>
      <c r="B52" s="20"/>
      <c r="E52" s="22"/>
      <c r="F52" s="24"/>
      <c r="G52" s="117"/>
      <c r="I52" s="23"/>
      <c r="J52" s="119"/>
    </row>
    <row r="53" spans="1:10" s="26" customFormat="1" ht="15.2" customHeight="1">
      <c r="A53" s="108"/>
      <c r="B53" s="25"/>
      <c r="E53" s="27"/>
      <c r="G53" s="17"/>
      <c r="I53" s="28"/>
      <c r="J53" s="119"/>
    </row>
    <row r="54" spans="1:10" s="26" customFormat="1" ht="15.2" customHeight="1">
      <c r="A54" s="108"/>
      <c r="E54" s="29"/>
      <c r="G54" s="31"/>
      <c r="I54" s="28"/>
      <c r="J54" s="119"/>
    </row>
    <row r="55" spans="1:10" s="26" customFormat="1" ht="15.2" customHeight="1">
      <c r="A55" s="108"/>
      <c r="E55" s="27"/>
      <c r="G55" s="17"/>
      <c r="J55" s="119"/>
    </row>
    <row r="56" spans="1:10" s="26" customFormat="1" ht="15.2" customHeight="1">
      <c r="A56" s="108"/>
      <c r="E56" s="29"/>
      <c r="G56" s="31"/>
      <c r="J56" s="119"/>
    </row>
    <row r="57" spans="1:10" s="26" customFormat="1" ht="15.2" customHeight="1">
      <c r="A57" s="108"/>
      <c r="B57" s="25"/>
      <c r="E57" s="27" t="s">
        <v>2</v>
      </c>
      <c r="G57" s="142">
        <v>42923</v>
      </c>
      <c r="I57" s="28"/>
      <c r="J57" s="119"/>
    </row>
    <row r="58" spans="1:10" s="26" customFormat="1" ht="15.2" customHeight="1">
      <c r="A58" s="108"/>
      <c r="B58" s="25"/>
      <c r="E58" s="27"/>
      <c r="G58" s="17"/>
      <c r="I58" s="28"/>
      <c r="J58" s="119"/>
    </row>
    <row r="59" spans="1:10" s="13" customFormat="1" ht="15.2" customHeight="1">
      <c r="A59" s="108"/>
      <c r="B59" s="16"/>
      <c r="E59" s="27" t="s">
        <v>3</v>
      </c>
      <c r="F59" s="26"/>
      <c r="G59" s="17"/>
      <c r="H59" s="26"/>
      <c r="I59" s="28"/>
      <c r="J59" s="119"/>
    </row>
    <row r="60" spans="1:10" s="13" customFormat="1" ht="15.2" customHeight="1">
      <c r="A60" s="108"/>
      <c r="B60" s="16"/>
      <c r="E60" s="27"/>
      <c r="F60" s="26"/>
      <c r="G60" s="17"/>
      <c r="H60" s="26"/>
      <c r="I60" s="28"/>
      <c r="J60" s="119"/>
    </row>
    <row r="61" spans="1:10" s="33" customFormat="1" ht="13.15" customHeight="1">
      <c r="A61" s="108" t="s">
        <v>14</v>
      </c>
      <c r="B61" s="32" t="s">
        <v>15</v>
      </c>
      <c r="C61" s="33" t="s">
        <v>16</v>
      </c>
      <c r="E61" s="34" t="s">
        <v>17</v>
      </c>
      <c r="G61" s="141" t="s">
        <v>18</v>
      </c>
      <c r="I61" s="35" t="s">
        <v>19</v>
      </c>
      <c r="J61" s="119"/>
    </row>
    <row r="62" spans="1:10" ht="13.15" customHeight="1">
      <c r="A62" s="108" t="s">
        <v>20</v>
      </c>
      <c r="B62" s="7" t="s">
        <v>21</v>
      </c>
    </row>
    <row r="63" spans="1:10" ht="13.15" customHeight="1">
      <c r="B63" s="7"/>
    </row>
    <row r="64" spans="1:10" ht="13.15" customHeight="1">
      <c r="A64" s="108" t="s">
        <v>22</v>
      </c>
      <c r="B64" s="36" t="s">
        <v>23</v>
      </c>
      <c r="C64" s="36"/>
      <c r="D64" s="36"/>
      <c r="E64" s="37"/>
      <c r="F64" s="36"/>
      <c r="G64" s="38"/>
      <c r="H64" s="36"/>
      <c r="I64" s="39"/>
    </row>
    <row r="65" spans="1:9" ht="13.15" customHeight="1">
      <c r="B65" s="114"/>
      <c r="I65" s="118" t="str">
        <f t="shared" ref="I65:I95" si="0">IF(ABS($E65*G65)&gt;0,$E65*G65,"")</f>
        <v/>
      </c>
    </row>
    <row r="66" spans="1:9" ht="13.15" customHeight="1">
      <c r="B66" s="114"/>
      <c r="I66" s="118" t="str">
        <f t="shared" ref="I66:I73" si="1">IF(ABS($E66*G66)&gt;0,$E66*G66,"")</f>
        <v/>
      </c>
    </row>
    <row r="67" spans="1:9" ht="13.15" customHeight="1">
      <c r="A67" s="108" t="s">
        <v>24</v>
      </c>
      <c r="B67" s="114" t="s">
        <v>29</v>
      </c>
      <c r="I67" s="118" t="str">
        <f t="shared" si="1"/>
        <v/>
      </c>
    </row>
    <row r="68" spans="1:9" ht="13.15" customHeight="1">
      <c r="B68" s="114" t="s">
        <v>30</v>
      </c>
      <c r="I68" s="118" t="str">
        <f t="shared" si="1"/>
        <v/>
      </c>
    </row>
    <row r="69" spans="1:9" ht="13.15" customHeight="1">
      <c r="B69" s="114" t="s">
        <v>31</v>
      </c>
      <c r="I69" s="118" t="str">
        <f t="shared" si="1"/>
        <v/>
      </c>
    </row>
    <row r="70" spans="1:9" ht="13.15" customHeight="1">
      <c r="B70" s="114" t="s">
        <v>32</v>
      </c>
      <c r="I70" s="118" t="str">
        <f t="shared" si="1"/>
        <v/>
      </c>
    </row>
    <row r="71" spans="1:9" ht="13.15" customHeight="1">
      <c r="B71" s="114" t="s">
        <v>33</v>
      </c>
      <c r="I71" s="118" t="str">
        <f t="shared" si="1"/>
        <v/>
      </c>
    </row>
    <row r="72" spans="1:9" ht="13.15" customHeight="1">
      <c r="B72" s="114" t="s">
        <v>337</v>
      </c>
      <c r="I72" s="118" t="str">
        <f t="shared" si="1"/>
        <v/>
      </c>
    </row>
    <row r="73" spans="1:9" ht="13.15" customHeight="1">
      <c r="B73" s="114" t="s">
        <v>338</v>
      </c>
      <c r="I73" s="118" t="str">
        <f t="shared" si="1"/>
        <v/>
      </c>
    </row>
    <row r="74" spans="1:9" ht="13.15" customHeight="1">
      <c r="B74" s="114" t="s">
        <v>339</v>
      </c>
    </row>
    <row r="75" spans="1:9" ht="13.15" customHeight="1">
      <c r="B75" s="114" t="s">
        <v>340</v>
      </c>
    </row>
    <row r="76" spans="1:9" ht="13.15" customHeight="1">
      <c r="B76" s="114" t="s">
        <v>341</v>
      </c>
      <c r="I76" s="118" t="str">
        <f t="shared" ref="I76:I82" si="2">IF(ABS($E76*G76)&gt;0,$E76*G76,"")</f>
        <v/>
      </c>
    </row>
    <row r="77" spans="1:9" ht="13.15" customHeight="1">
      <c r="B77" s="114" t="s">
        <v>342</v>
      </c>
      <c r="I77" s="118" t="str">
        <f t="shared" si="2"/>
        <v/>
      </c>
    </row>
    <row r="78" spans="1:9" ht="13.15" customHeight="1">
      <c r="B78" s="114" t="s">
        <v>343</v>
      </c>
      <c r="I78" s="118" t="str">
        <f t="shared" si="2"/>
        <v/>
      </c>
    </row>
    <row r="79" spans="1:9" ht="13.15" customHeight="1">
      <c r="B79" s="114" t="s">
        <v>344</v>
      </c>
      <c r="I79" s="118" t="str">
        <f t="shared" si="2"/>
        <v/>
      </c>
    </row>
    <row r="80" spans="1:9" ht="13.15" customHeight="1">
      <c r="B80" s="114"/>
      <c r="I80" s="118" t="str">
        <f t="shared" si="2"/>
        <v/>
      </c>
    </row>
    <row r="81" spans="1:10" ht="13.15" customHeight="1">
      <c r="C81" s="114" t="s">
        <v>25</v>
      </c>
      <c r="D81" s="120"/>
      <c r="E81" s="116">
        <v>1</v>
      </c>
      <c r="G81" s="40"/>
      <c r="H81" s="120"/>
      <c r="I81" s="118" t="str">
        <f t="shared" si="2"/>
        <v/>
      </c>
    </row>
    <row r="82" spans="1:10" ht="13.15" customHeight="1">
      <c r="D82" s="120"/>
      <c r="G82" s="40"/>
      <c r="H82" s="120"/>
      <c r="I82" s="118" t="str">
        <f t="shared" si="2"/>
        <v/>
      </c>
    </row>
    <row r="83" spans="1:10" ht="13.15" customHeight="1">
      <c r="A83" s="108" t="s">
        <v>26</v>
      </c>
      <c r="B83" s="114" t="s">
        <v>345</v>
      </c>
    </row>
    <row r="84" spans="1:10" ht="13.15" customHeight="1">
      <c r="B84" s="114"/>
      <c r="I84" s="118" t="str">
        <f t="shared" si="0"/>
        <v/>
      </c>
    </row>
    <row r="85" spans="1:10" ht="13.15" customHeight="1">
      <c r="C85" s="114" t="s">
        <v>25</v>
      </c>
      <c r="D85" s="120"/>
      <c r="E85" s="116">
        <v>1</v>
      </c>
      <c r="G85" s="40"/>
      <c r="H85" s="120"/>
      <c r="I85" s="118" t="str">
        <f t="shared" si="0"/>
        <v/>
      </c>
    </row>
    <row r="86" spans="1:10" ht="13.15" customHeight="1">
      <c r="B86" s="114"/>
      <c r="I86" s="118" t="str">
        <f t="shared" si="0"/>
        <v/>
      </c>
    </row>
    <row r="87" spans="1:10" ht="13.15" customHeight="1">
      <c r="B87" s="114"/>
      <c r="I87" s="118" t="str">
        <f t="shared" si="0"/>
        <v/>
      </c>
    </row>
    <row r="88" spans="1:10" ht="13.15" customHeight="1">
      <c r="A88" s="108" t="s">
        <v>27</v>
      </c>
      <c r="B88" s="114" t="s">
        <v>35</v>
      </c>
      <c r="I88" s="118" t="str">
        <f t="shared" si="0"/>
        <v/>
      </c>
    </row>
    <row r="89" spans="1:10" ht="13.15" customHeight="1">
      <c r="B89" s="114" t="s">
        <v>346</v>
      </c>
      <c r="I89" s="118" t="str">
        <f t="shared" si="0"/>
        <v/>
      </c>
    </row>
    <row r="90" spans="1:10" ht="13.15" customHeight="1">
      <c r="B90" s="43" t="s">
        <v>36</v>
      </c>
      <c r="I90" s="118" t="str">
        <f t="shared" si="0"/>
        <v/>
      </c>
    </row>
    <row r="91" spans="1:10" ht="13.15" customHeight="1">
      <c r="B91" s="42" t="s">
        <v>40</v>
      </c>
      <c r="I91" s="118" t="str">
        <f t="shared" si="0"/>
        <v/>
      </c>
    </row>
    <row r="92" spans="1:10" ht="13.15" customHeight="1">
      <c r="B92" s="114"/>
      <c r="I92" s="118" t="str">
        <f t="shared" si="0"/>
        <v/>
      </c>
    </row>
    <row r="93" spans="1:10" ht="13.15" customHeight="1">
      <c r="B93" s="114"/>
      <c r="C93" s="114" t="s">
        <v>25</v>
      </c>
      <c r="E93" s="116">
        <v>1</v>
      </c>
      <c r="I93" s="118" t="str">
        <f t="shared" si="0"/>
        <v/>
      </c>
    </row>
    <row r="94" spans="1:10" ht="13.15" customHeight="1">
      <c r="B94" s="114"/>
    </row>
    <row r="95" spans="1:10" s="47" customFormat="1" ht="13.15" customHeight="1">
      <c r="A95" s="108"/>
      <c r="B95" s="46"/>
      <c r="E95" s="48"/>
      <c r="G95" s="49"/>
      <c r="I95" s="118" t="str">
        <f t="shared" si="0"/>
        <v/>
      </c>
      <c r="J95" s="119"/>
    </row>
    <row r="96" spans="1:10" s="121" customFormat="1" ht="2.1" customHeight="1" thickBot="1">
      <c r="A96" s="108"/>
      <c r="B96" s="50"/>
      <c r="C96" s="50"/>
      <c r="D96" s="50"/>
      <c r="E96" s="51"/>
      <c r="F96" s="50"/>
      <c r="G96" s="52"/>
      <c r="H96" s="50"/>
      <c r="I96" s="53"/>
      <c r="J96" s="119"/>
    </row>
    <row r="97" spans="1:11" ht="13.15" customHeight="1">
      <c r="B97" s="54" t="s">
        <v>41</v>
      </c>
      <c r="C97" s="54"/>
      <c r="D97" s="54"/>
      <c r="E97" s="55"/>
      <c r="F97" s="54"/>
      <c r="G97" s="56"/>
      <c r="H97" s="54"/>
      <c r="I97" s="57">
        <f>SUM(I64:I96)</f>
        <v>0</v>
      </c>
    </row>
    <row r="98" spans="1:11" ht="13.15" customHeight="1">
      <c r="B98" s="114"/>
    </row>
    <row r="99" spans="1:11" ht="13.15" customHeight="1"/>
    <row r="100" spans="1:11" ht="13.15" customHeight="1">
      <c r="A100" s="108" t="s">
        <v>83</v>
      </c>
      <c r="B100" s="36" t="s">
        <v>42</v>
      </c>
      <c r="C100" s="36"/>
      <c r="D100" s="36"/>
      <c r="E100" s="37"/>
      <c r="F100" s="36"/>
      <c r="G100" s="38"/>
      <c r="H100" s="36"/>
      <c r="I100" s="39"/>
    </row>
    <row r="101" spans="1:11" ht="13.15" customHeight="1">
      <c r="K101" s="121"/>
    </row>
    <row r="102" spans="1:11" s="64" customFormat="1" ht="2.1" customHeight="1">
      <c r="A102" s="108"/>
      <c r="B102" s="58"/>
      <c r="C102" s="59"/>
      <c r="D102" s="59"/>
      <c r="E102" s="60"/>
      <c r="F102" s="59"/>
      <c r="G102" s="61"/>
      <c r="H102" s="62"/>
      <c r="I102" s="63"/>
      <c r="J102" s="119"/>
    </row>
    <row r="103" spans="1:11" ht="13.15" customHeight="1">
      <c r="B103" s="65" t="s">
        <v>43</v>
      </c>
      <c r="C103" s="66"/>
      <c r="D103" s="66"/>
      <c r="E103" s="67"/>
      <c r="F103" s="66"/>
      <c r="G103" s="68"/>
      <c r="H103" s="66"/>
      <c r="I103" s="69"/>
    </row>
    <row r="104" spans="1:11" s="64" customFormat="1" ht="2.1" customHeight="1">
      <c r="A104" s="108"/>
      <c r="B104" s="58"/>
      <c r="C104" s="59"/>
      <c r="D104" s="59"/>
      <c r="E104" s="60"/>
      <c r="F104" s="59"/>
      <c r="G104" s="61"/>
      <c r="H104" s="62"/>
      <c r="I104" s="63"/>
      <c r="J104" s="119"/>
    </row>
    <row r="105" spans="1:11" ht="13.15" customHeight="1">
      <c r="B105" s="70" t="s">
        <v>44</v>
      </c>
      <c r="K105" s="121"/>
    </row>
    <row r="106" spans="1:11" ht="13.15" customHeight="1">
      <c r="B106" s="114" t="s">
        <v>45</v>
      </c>
      <c r="K106" s="121"/>
    </row>
    <row r="107" spans="1:11" ht="13.15" customHeight="1">
      <c r="B107" s="114" t="s">
        <v>46</v>
      </c>
      <c r="K107" s="121"/>
    </row>
    <row r="108" spans="1:11" ht="13.15" customHeight="1">
      <c r="B108" s="114" t="s">
        <v>348</v>
      </c>
      <c r="K108" s="121"/>
    </row>
    <row r="109" spans="1:11" ht="13.15" customHeight="1">
      <c r="B109" s="114" t="s">
        <v>349</v>
      </c>
      <c r="K109" s="121"/>
    </row>
    <row r="110" spans="1:11" ht="13.15" customHeight="1">
      <c r="B110" s="114" t="s">
        <v>350</v>
      </c>
      <c r="K110" s="121"/>
    </row>
    <row r="111" spans="1:11" s="7" customFormat="1" ht="13.15" customHeight="1">
      <c r="A111" s="108"/>
      <c r="B111" s="7" t="s">
        <v>351</v>
      </c>
      <c r="E111" s="71"/>
      <c r="G111" s="45"/>
      <c r="I111" s="72"/>
      <c r="J111" s="119"/>
      <c r="K111" s="5"/>
    </row>
    <row r="112" spans="1:11" s="7" customFormat="1" ht="13.15" customHeight="1">
      <c r="A112" s="108"/>
      <c r="B112" s="114" t="s">
        <v>352</v>
      </c>
      <c r="E112" s="71"/>
      <c r="G112" s="45"/>
      <c r="I112" s="72"/>
      <c r="J112" s="119"/>
      <c r="K112" s="5"/>
    </row>
    <row r="113" spans="1:11" ht="13.15" customHeight="1">
      <c r="B113" s="114" t="s">
        <v>47</v>
      </c>
      <c r="K113" s="121"/>
    </row>
    <row r="114" spans="1:11" ht="13.15" customHeight="1">
      <c r="B114" s="114" t="s">
        <v>48</v>
      </c>
      <c r="K114" s="121"/>
    </row>
    <row r="115" spans="1:11" ht="13.15" customHeight="1">
      <c r="B115" s="114" t="s">
        <v>353</v>
      </c>
      <c r="K115" s="121"/>
    </row>
    <row r="116" spans="1:11" s="64" customFormat="1" ht="2.1" customHeight="1">
      <c r="A116" s="108"/>
      <c r="B116" s="58"/>
      <c r="C116" s="59"/>
      <c r="D116" s="59"/>
      <c r="E116" s="60"/>
      <c r="F116" s="59"/>
      <c r="G116" s="61"/>
      <c r="H116" s="62"/>
      <c r="I116" s="63"/>
      <c r="J116" s="119"/>
    </row>
    <row r="117" spans="1:11" ht="13.15" customHeight="1">
      <c r="B117" s="65" t="s">
        <v>347</v>
      </c>
      <c r="C117" s="66"/>
      <c r="D117" s="66"/>
      <c r="E117" s="67"/>
      <c r="F117" s="66"/>
      <c r="G117" s="68"/>
      <c r="H117" s="66"/>
      <c r="I117" s="69"/>
    </row>
    <row r="118" spans="1:11" s="64" customFormat="1" ht="2.1" customHeight="1">
      <c r="A118" s="108"/>
      <c r="B118" s="58"/>
      <c r="C118" s="59"/>
      <c r="D118" s="59"/>
      <c r="E118" s="60"/>
      <c r="F118" s="59"/>
      <c r="G118" s="61"/>
      <c r="H118" s="62"/>
      <c r="I118" s="63"/>
      <c r="J118" s="119"/>
    </row>
    <row r="119" spans="1:11" ht="13.15" customHeight="1">
      <c r="B119" s="114" t="s">
        <v>49</v>
      </c>
      <c r="K119" s="121"/>
    </row>
    <row r="120" spans="1:11" ht="13.15" customHeight="1">
      <c r="B120" s="114" t="s">
        <v>50</v>
      </c>
      <c r="K120" s="121"/>
    </row>
    <row r="121" spans="1:11" ht="13.15" customHeight="1">
      <c r="B121" s="114" t="s">
        <v>51</v>
      </c>
      <c r="K121" s="121"/>
    </row>
    <row r="122" spans="1:11" ht="13.15" customHeight="1">
      <c r="B122" s="114" t="s">
        <v>354</v>
      </c>
      <c r="K122" s="121"/>
    </row>
    <row r="123" spans="1:11" ht="13.15" customHeight="1">
      <c r="B123" s="114" t="s">
        <v>355</v>
      </c>
      <c r="K123" s="121"/>
    </row>
    <row r="124" spans="1:11" s="7" customFormat="1" ht="13.15" customHeight="1">
      <c r="A124" s="108"/>
      <c r="B124" s="73" t="s">
        <v>356</v>
      </c>
      <c r="E124" s="71"/>
      <c r="G124" s="45"/>
      <c r="I124" s="72"/>
      <c r="J124" s="119"/>
      <c r="K124" s="5"/>
    </row>
    <row r="125" spans="1:11" s="7" customFormat="1" ht="13.15" customHeight="1">
      <c r="A125" s="108"/>
      <c r="B125" s="114" t="s">
        <v>357</v>
      </c>
      <c r="E125" s="71"/>
      <c r="G125" s="45"/>
      <c r="I125" s="72"/>
      <c r="J125" s="119"/>
      <c r="K125" s="5"/>
    </row>
    <row r="126" spans="1:11" s="64" customFormat="1" ht="2.1" customHeight="1">
      <c r="A126" s="108"/>
      <c r="B126" s="58"/>
      <c r="C126" s="59"/>
      <c r="D126" s="59"/>
      <c r="E126" s="60"/>
      <c r="F126" s="59"/>
      <c r="G126" s="61"/>
      <c r="H126" s="62"/>
      <c r="I126" s="63"/>
      <c r="J126" s="119"/>
    </row>
    <row r="127" spans="1:11" ht="13.15" customHeight="1">
      <c r="B127" s="65" t="s">
        <v>52</v>
      </c>
      <c r="C127" s="66"/>
      <c r="D127" s="66"/>
      <c r="E127" s="67"/>
      <c r="F127" s="66"/>
      <c r="G127" s="68"/>
      <c r="H127" s="66"/>
      <c r="I127" s="69"/>
    </row>
    <row r="128" spans="1:11" s="64" customFormat="1" ht="2.1" customHeight="1">
      <c r="A128" s="108"/>
      <c r="B128" s="58"/>
      <c r="C128" s="59"/>
      <c r="D128" s="59"/>
      <c r="E128" s="60"/>
      <c r="F128" s="59"/>
      <c r="G128" s="61"/>
      <c r="H128" s="62"/>
      <c r="I128" s="63"/>
      <c r="J128" s="119"/>
    </row>
    <row r="129" spans="1:14" s="7" customFormat="1" ht="13.15" customHeight="1">
      <c r="A129" s="108"/>
      <c r="B129" s="7" t="s">
        <v>53</v>
      </c>
      <c r="E129" s="71"/>
      <c r="G129" s="45"/>
      <c r="I129" s="72"/>
      <c r="J129" s="119"/>
      <c r="K129" s="5"/>
    </row>
    <row r="130" spans="1:14" s="7" customFormat="1" ht="13.15" customHeight="1">
      <c r="A130" s="108"/>
      <c r="B130" s="7" t="s">
        <v>377</v>
      </c>
      <c r="E130" s="71"/>
      <c r="G130" s="45"/>
      <c r="I130" s="72"/>
      <c r="J130" s="119"/>
      <c r="K130" s="5"/>
    </row>
    <row r="131" spans="1:14" s="7" customFormat="1" ht="13.15" customHeight="1">
      <c r="A131" s="108"/>
      <c r="B131" s="7" t="s">
        <v>54</v>
      </c>
      <c r="E131" s="71"/>
      <c r="G131" s="45"/>
      <c r="I131" s="72"/>
      <c r="J131" s="119"/>
      <c r="K131" s="5"/>
    </row>
    <row r="132" spans="1:14" s="7" customFormat="1" ht="13.15" customHeight="1">
      <c r="A132" s="108"/>
      <c r="B132" s="74" t="s">
        <v>55</v>
      </c>
      <c r="E132" s="71"/>
      <c r="G132" s="45"/>
      <c r="I132" s="72"/>
      <c r="J132" s="119"/>
      <c r="K132" s="5"/>
    </row>
    <row r="133" spans="1:14" s="7" customFormat="1" ht="13.15" customHeight="1">
      <c r="A133" s="108"/>
      <c r="B133" s="74" t="s">
        <v>358</v>
      </c>
      <c r="E133" s="71"/>
      <c r="G133" s="45"/>
      <c r="I133" s="72"/>
      <c r="J133" s="119"/>
      <c r="K133" s="5"/>
    </row>
    <row r="134" spans="1:14" s="7" customFormat="1" ht="13.15" customHeight="1">
      <c r="A134" s="108"/>
      <c r="B134" s="74" t="s">
        <v>56</v>
      </c>
      <c r="E134" s="71"/>
      <c r="G134" s="45"/>
      <c r="I134" s="72"/>
      <c r="J134" s="119"/>
      <c r="K134" s="5"/>
    </row>
    <row r="135" spans="1:14" s="7" customFormat="1" ht="13.15" customHeight="1">
      <c r="A135" s="108"/>
      <c r="B135" s="74" t="s">
        <v>57</v>
      </c>
      <c r="E135" s="71"/>
      <c r="G135" s="45"/>
      <c r="I135" s="72"/>
      <c r="J135" s="119"/>
      <c r="K135" s="5"/>
    </row>
    <row r="136" spans="1:14" s="7" customFormat="1" ht="13.15" customHeight="1">
      <c r="A136" s="108"/>
      <c r="B136" s="7" t="s">
        <v>58</v>
      </c>
      <c r="E136" s="71"/>
      <c r="G136" s="45"/>
      <c r="I136" s="72"/>
      <c r="J136" s="119"/>
      <c r="K136" s="5"/>
    </row>
    <row r="137" spans="1:14" s="7" customFormat="1" ht="13.15" customHeight="1">
      <c r="A137" s="108"/>
      <c r="B137" s="7" t="s">
        <v>359</v>
      </c>
      <c r="E137" s="71"/>
      <c r="G137" s="45"/>
      <c r="I137" s="72"/>
      <c r="J137" s="119"/>
      <c r="K137" s="5"/>
    </row>
    <row r="138" spans="1:14" s="7" customFormat="1" ht="13.15" customHeight="1">
      <c r="A138" s="108"/>
      <c r="B138" s="7" t="s">
        <v>360</v>
      </c>
      <c r="E138" s="71"/>
      <c r="G138" s="45"/>
      <c r="I138" s="72"/>
      <c r="J138" s="119"/>
      <c r="K138" s="5"/>
    </row>
    <row r="139" spans="1:14" s="64" customFormat="1" ht="2.1" customHeight="1">
      <c r="A139" s="108"/>
      <c r="B139" s="58"/>
      <c r="C139" s="59"/>
      <c r="D139" s="59"/>
      <c r="E139" s="60"/>
      <c r="F139" s="59"/>
      <c r="G139" s="61"/>
      <c r="H139" s="62"/>
      <c r="I139" s="63"/>
      <c r="J139" s="119"/>
    </row>
    <row r="140" spans="1:14" s="123" customFormat="1" ht="13.15" customHeight="1">
      <c r="A140" s="108"/>
      <c r="B140" s="115"/>
      <c r="D140" s="126"/>
      <c r="E140" s="125"/>
      <c r="G140" s="124"/>
      <c r="I140" s="118" t="str">
        <f t="shared" ref="I140:I203" si="3">IF(ABS($E140*G140)&gt;0,$E140*G140,"")</f>
        <v/>
      </c>
      <c r="J140" s="119"/>
    </row>
    <row r="141" spans="1:14" s="123" customFormat="1" ht="13.15" customHeight="1">
      <c r="A141" s="108" t="s">
        <v>24</v>
      </c>
      <c r="B141" s="123" t="s">
        <v>361</v>
      </c>
      <c r="D141" s="126"/>
      <c r="E141" s="125"/>
      <c r="G141" s="124"/>
      <c r="I141" s="118" t="str">
        <f t="shared" si="3"/>
        <v/>
      </c>
      <c r="J141" s="119"/>
    </row>
    <row r="142" spans="1:14" s="123" customFormat="1" ht="13.15" customHeight="1">
      <c r="A142" s="108"/>
      <c r="B142" s="123" t="s">
        <v>184</v>
      </c>
      <c r="D142" s="126"/>
      <c r="E142" s="125"/>
      <c r="G142" s="124"/>
      <c r="I142" s="118" t="str">
        <f t="shared" si="3"/>
        <v/>
      </c>
      <c r="J142" s="119"/>
    </row>
    <row r="143" spans="1:14" s="123" customFormat="1" ht="13.15" customHeight="1">
      <c r="A143" s="108"/>
      <c r="B143" s="123" t="s">
        <v>185</v>
      </c>
      <c r="D143" s="126"/>
      <c r="E143" s="125"/>
      <c r="G143" s="124"/>
      <c r="I143" s="118" t="str">
        <f t="shared" si="3"/>
        <v/>
      </c>
      <c r="J143" s="119"/>
    </row>
    <row r="144" spans="1:14" s="123" customFormat="1" ht="13.15" customHeight="1">
      <c r="A144" s="108"/>
      <c r="B144" s="115"/>
      <c r="D144" s="126"/>
      <c r="E144" s="125"/>
      <c r="G144" s="124"/>
      <c r="I144" s="118" t="str">
        <f t="shared" si="3"/>
        <v/>
      </c>
      <c r="J144" s="119"/>
      <c r="K144" s="123" t="s">
        <v>215</v>
      </c>
      <c r="L144" s="123" t="s">
        <v>216</v>
      </c>
      <c r="M144" s="123" t="s">
        <v>218</v>
      </c>
      <c r="N144" s="123" t="s">
        <v>331</v>
      </c>
    </row>
    <row r="145" spans="1:14" s="123" customFormat="1" ht="13.15" customHeight="1">
      <c r="A145" s="108" t="s">
        <v>196</v>
      </c>
      <c r="B145" s="115" t="s">
        <v>202</v>
      </c>
      <c r="C145" s="123" t="s">
        <v>61</v>
      </c>
      <c r="D145" s="126"/>
      <c r="E145" s="125"/>
      <c r="G145" s="124"/>
      <c r="I145" s="118" t="str">
        <f t="shared" si="3"/>
        <v/>
      </c>
      <c r="J145" s="119"/>
      <c r="K145" s="123">
        <f>SUM(L145:P145)</f>
        <v>0</v>
      </c>
    </row>
    <row r="146" spans="1:14" s="123" customFormat="1" ht="13.15" customHeight="1">
      <c r="A146" s="108" t="s">
        <v>197</v>
      </c>
      <c r="B146" s="115" t="s">
        <v>203</v>
      </c>
      <c r="C146" s="123" t="s">
        <v>61</v>
      </c>
      <c r="D146" s="126"/>
      <c r="E146" s="125">
        <v>25</v>
      </c>
      <c r="G146" s="124"/>
      <c r="I146" s="118" t="str">
        <f t="shared" si="3"/>
        <v/>
      </c>
      <c r="J146" s="119"/>
      <c r="K146" s="123">
        <f t="shared" ref="K146:K151" si="4">SUM(L146:P146)</f>
        <v>25</v>
      </c>
      <c r="N146" s="123">
        <v>25</v>
      </c>
    </row>
    <row r="147" spans="1:14" s="123" customFormat="1" ht="13.15" customHeight="1">
      <c r="A147" s="108" t="s">
        <v>198</v>
      </c>
      <c r="B147" s="115" t="s">
        <v>204</v>
      </c>
      <c r="C147" s="123" t="s">
        <v>61</v>
      </c>
      <c r="D147" s="126"/>
      <c r="E147" s="125">
        <v>160</v>
      </c>
      <c r="G147" s="124"/>
      <c r="I147" s="118" t="str">
        <f t="shared" si="3"/>
        <v/>
      </c>
      <c r="J147" s="119"/>
      <c r="K147" s="123">
        <f t="shared" si="4"/>
        <v>158.60000000000002</v>
      </c>
      <c r="L147" s="123">
        <f>44.1*2</f>
        <v>88.2</v>
      </c>
      <c r="M147" s="123">
        <f>2.2*4*4*2</f>
        <v>70.400000000000006</v>
      </c>
    </row>
    <row r="148" spans="1:14" s="123" customFormat="1" ht="13.15" customHeight="1">
      <c r="A148" s="108" t="s">
        <v>199</v>
      </c>
      <c r="B148" s="115" t="s">
        <v>207</v>
      </c>
      <c r="C148" s="123" t="s">
        <v>61</v>
      </c>
      <c r="D148" s="126"/>
      <c r="E148" s="125"/>
      <c r="G148" s="124"/>
      <c r="I148" s="118" t="str">
        <f t="shared" si="3"/>
        <v/>
      </c>
      <c r="J148" s="119"/>
      <c r="K148" s="123">
        <f t="shared" si="4"/>
        <v>0</v>
      </c>
    </row>
    <row r="149" spans="1:14" s="123" customFormat="1" ht="13.15" customHeight="1">
      <c r="A149" s="108" t="s">
        <v>200</v>
      </c>
      <c r="B149" s="115" t="s">
        <v>205</v>
      </c>
      <c r="C149" s="123" t="s">
        <v>61</v>
      </c>
      <c r="D149" s="126"/>
      <c r="E149" s="125"/>
      <c r="G149" s="124"/>
      <c r="I149" s="118" t="str">
        <f t="shared" si="3"/>
        <v/>
      </c>
      <c r="J149" s="119"/>
      <c r="K149" s="123">
        <f t="shared" si="4"/>
        <v>0</v>
      </c>
    </row>
    <row r="150" spans="1:14" s="123" customFormat="1" ht="13.15" customHeight="1">
      <c r="A150" s="108" t="s">
        <v>201</v>
      </c>
      <c r="B150" s="115" t="s">
        <v>206</v>
      </c>
      <c r="C150" s="123" t="s">
        <v>61</v>
      </c>
      <c r="D150" s="126"/>
      <c r="E150" s="125"/>
      <c r="G150" s="124"/>
      <c r="I150" s="118" t="str">
        <f t="shared" si="3"/>
        <v/>
      </c>
      <c r="J150" s="119"/>
      <c r="K150" s="123">
        <f t="shared" si="4"/>
        <v>0</v>
      </c>
    </row>
    <row r="151" spans="1:14" s="123" customFormat="1" ht="13.15" customHeight="1">
      <c r="A151" s="108"/>
      <c r="B151" s="115"/>
      <c r="C151" s="123" t="s">
        <v>61</v>
      </c>
      <c r="D151" s="126"/>
      <c r="E151" s="125"/>
      <c r="G151" s="124"/>
      <c r="I151" s="118" t="str">
        <f t="shared" si="3"/>
        <v/>
      </c>
      <c r="J151" s="119"/>
      <c r="K151" s="123">
        <f t="shared" si="4"/>
        <v>0</v>
      </c>
    </row>
    <row r="152" spans="1:14" s="123" customFormat="1" ht="13.15" customHeight="1">
      <c r="A152" s="108"/>
      <c r="B152" s="115"/>
      <c r="D152" s="126"/>
      <c r="E152" s="125"/>
      <c r="G152" s="124"/>
      <c r="I152" s="118"/>
      <c r="J152" s="119"/>
    </row>
    <row r="153" spans="1:14" s="123" customFormat="1" ht="13.15" customHeight="1">
      <c r="A153" s="108"/>
      <c r="B153" s="115"/>
      <c r="D153" s="126"/>
      <c r="E153" s="125"/>
      <c r="G153" s="124"/>
      <c r="I153" s="118" t="str">
        <f t="shared" ref="I153:I163" si="5">IF(ABS($E153*G153)&gt;0,$E153*G153,"")</f>
        <v/>
      </c>
      <c r="J153" s="119"/>
      <c r="K153" s="121"/>
    </row>
    <row r="154" spans="1:14" s="123" customFormat="1" ht="13.15" customHeight="1">
      <c r="A154" s="108" t="s">
        <v>26</v>
      </c>
      <c r="B154" s="123" t="s">
        <v>186</v>
      </c>
      <c r="E154" s="125"/>
      <c r="G154" s="124"/>
      <c r="I154" s="118" t="str">
        <f t="shared" si="5"/>
        <v/>
      </c>
      <c r="J154" s="119"/>
      <c r="K154" s="121"/>
      <c r="L154" s="127"/>
      <c r="M154" s="127"/>
    </row>
    <row r="155" spans="1:14" s="123" customFormat="1" ht="13.15" customHeight="1">
      <c r="A155" s="108"/>
      <c r="B155" s="123" t="s">
        <v>63</v>
      </c>
      <c r="E155" s="125"/>
      <c r="G155" s="124"/>
      <c r="I155" s="118" t="str">
        <f t="shared" si="5"/>
        <v/>
      </c>
      <c r="J155" s="119"/>
      <c r="K155" s="121"/>
      <c r="L155" s="127"/>
      <c r="M155" s="127"/>
    </row>
    <row r="156" spans="1:14" s="123" customFormat="1" ht="13.15" customHeight="1">
      <c r="A156" s="108"/>
      <c r="B156" s="123" t="s">
        <v>64</v>
      </c>
      <c r="E156" s="125"/>
      <c r="G156" s="124"/>
      <c r="I156" s="118" t="str">
        <f t="shared" si="5"/>
        <v/>
      </c>
      <c r="J156" s="119"/>
      <c r="K156" s="121"/>
      <c r="L156" s="127"/>
      <c r="M156" s="127"/>
    </row>
    <row r="157" spans="1:14" s="123" customFormat="1" ht="13.15" customHeight="1">
      <c r="A157" s="108"/>
      <c r="E157" s="125"/>
      <c r="G157" s="124"/>
      <c r="I157" s="118" t="str">
        <f t="shared" si="5"/>
        <v/>
      </c>
      <c r="J157" s="119"/>
      <c r="K157" s="121"/>
      <c r="L157" s="127"/>
      <c r="M157" s="127"/>
    </row>
    <row r="158" spans="1:14" s="123" customFormat="1" ht="13.15" customHeight="1">
      <c r="A158" s="108" t="s">
        <v>196</v>
      </c>
      <c r="B158" s="115" t="s">
        <v>202</v>
      </c>
      <c r="C158" s="123" t="s">
        <v>61</v>
      </c>
      <c r="E158" s="125"/>
      <c r="G158" s="124"/>
      <c r="I158" s="118" t="str">
        <f t="shared" si="5"/>
        <v/>
      </c>
      <c r="J158" s="119"/>
      <c r="K158" s="121"/>
      <c r="L158" s="127"/>
      <c r="M158" s="127"/>
    </row>
    <row r="159" spans="1:14" s="123" customFormat="1" ht="13.15" customHeight="1">
      <c r="A159" s="108" t="s">
        <v>197</v>
      </c>
      <c r="B159" s="115" t="s">
        <v>203</v>
      </c>
      <c r="C159" s="123" t="s">
        <v>61</v>
      </c>
      <c r="E159" s="125"/>
      <c r="G159" s="124"/>
      <c r="I159" s="118" t="str">
        <f t="shared" si="5"/>
        <v/>
      </c>
      <c r="J159" s="119"/>
      <c r="K159" s="121"/>
      <c r="L159" s="127"/>
      <c r="M159" s="127"/>
    </row>
    <row r="160" spans="1:14" s="123" customFormat="1" ht="13.15" customHeight="1">
      <c r="A160" s="108" t="s">
        <v>198</v>
      </c>
      <c r="B160" s="115" t="s">
        <v>204</v>
      </c>
      <c r="C160" s="123" t="s">
        <v>61</v>
      </c>
      <c r="E160" s="125"/>
      <c r="G160" s="124"/>
      <c r="I160" s="118" t="str">
        <f t="shared" si="5"/>
        <v/>
      </c>
      <c r="J160" s="119"/>
      <c r="K160" s="121"/>
      <c r="L160" s="127"/>
      <c r="M160" s="127"/>
    </row>
    <row r="161" spans="1:14" s="123" customFormat="1" ht="13.15" customHeight="1">
      <c r="A161" s="108" t="s">
        <v>199</v>
      </c>
      <c r="B161" s="115" t="s">
        <v>207</v>
      </c>
      <c r="C161" s="123" t="s">
        <v>61</v>
      </c>
      <c r="E161" s="125"/>
      <c r="G161" s="124"/>
      <c r="I161" s="118" t="str">
        <f t="shared" si="5"/>
        <v/>
      </c>
      <c r="J161" s="119"/>
      <c r="K161" s="121"/>
      <c r="L161" s="127"/>
      <c r="M161" s="127"/>
    </row>
    <row r="162" spans="1:14" s="123" customFormat="1" ht="13.15" customHeight="1">
      <c r="A162" s="108" t="s">
        <v>200</v>
      </c>
      <c r="B162" s="115" t="s">
        <v>205</v>
      </c>
      <c r="C162" s="123" t="s">
        <v>61</v>
      </c>
      <c r="E162" s="125">
        <v>58</v>
      </c>
      <c r="G162" s="124"/>
      <c r="I162" s="118" t="str">
        <f t="shared" si="5"/>
        <v/>
      </c>
      <c r="J162" s="119"/>
      <c r="K162" s="123">
        <f t="shared" ref="K162" si="6">SUM(L162:P162)</f>
        <v>58.900000000000006</v>
      </c>
      <c r="L162" s="127">
        <f>7.3*2</f>
        <v>14.6</v>
      </c>
      <c r="M162" s="127">
        <f>11.5*3</f>
        <v>34.5</v>
      </c>
      <c r="N162" s="123">
        <f>5.8+4</f>
        <v>9.8000000000000007</v>
      </c>
    </row>
    <row r="163" spans="1:14" s="123" customFormat="1" ht="13.15" customHeight="1">
      <c r="A163" s="108" t="s">
        <v>201</v>
      </c>
      <c r="B163" s="115" t="s">
        <v>206</v>
      </c>
      <c r="C163" s="123" t="s">
        <v>61</v>
      </c>
      <c r="E163" s="125"/>
      <c r="G163" s="124"/>
      <c r="I163" s="118" t="str">
        <f t="shared" si="5"/>
        <v/>
      </c>
      <c r="J163" s="119"/>
      <c r="K163" s="121"/>
      <c r="L163" s="127"/>
      <c r="M163" s="127"/>
    </row>
    <row r="164" spans="1:14" s="123" customFormat="1" ht="13.15" customHeight="1">
      <c r="A164" s="108"/>
      <c r="B164" s="115"/>
      <c r="E164" s="125"/>
      <c r="G164" s="124"/>
      <c r="I164" s="118" t="str">
        <f>IF(ABS($E164*G164)&gt;0,$E164*G164,"")</f>
        <v/>
      </c>
      <c r="J164" s="119"/>
      <c r="K164" s="121"/>
      <c r="L164" s="127"/>
      <c r="M164" s="127"/>
    </row>
    <row r="165" spans="1:14" s="123" customFormat="1" ht="13.15" customHeight="1">
      <c r="A165" s="108"/>
      <c r="B165" s="115"/>
      <c r="D165" s="126"/>
      <c r="E165" s="125"/>
      <c r="G165" s="124"/>
      <c r="I165" s="118" t="str">
        <f t="shared" si="3"/>
        <v/>
      </c>
      <c r="J165" s="119"/>
    </row>
    <row r="166" spans="1:14" s="123" customFormat="1" ht="13.15" customHeight="1">
      <c r="A166" s="108" t="s">
        <v>27</v>
      </c>
      <c r="B166" s="123" t="s">
        <v>364</v>
      </c>
      <c r="D166" s="126"/>
      <c r="E166" s="125"/>
      <c r="G166" s="124"/>
      <c r="I166" s="118" t="str">
        <f t="shared" si="3"/>
        <v/>
      </c>
      <c r="J166" s="119"/>
    </row>
    <row r="167" spans="1:14" s="123" customFormat="1" ht="13.15" customHeight="1">
      <c r="A167" s="108"/>
      <c r="B167" s="123" t="s">
        <v>62</v>
      </c>
      <c r="D167" s="126"/>
      <c r="E167" s="125"/>
      <c r="G167" s="124"/>
      <c r="I167" s="118" t="str">
        <f t="shared" si="3"/>
        <v/>
      </c>
      <c r="J167" s="119"/>
    </row>
    <row r="168" spans="1:14" s="123" customFormat="1" ht="13.15" customHeight="1">
      <c r="A168" s="108"/>
      <c r="B168" s="123" t="s">
        <v>362</v>
      </c>
      <c r="D168" s="126"/>
      <c r="E168" s="125"/>
      <c r="G168" s="124"/>
      <c r="I168" s="118" t="str">
        <f t="shared" si="3"/>
        <v/>
      </c>
      <c r="J168" s="119"/>
    </row>
    <row r="169" spans="1:14" s="123" customFormat="1" ht="13.15" customHeight="1">
      <c r="A169" s="108"/>
      <c r="B169" s="123" t="s">
        <v>363</v>
      </c>
      <c r="D169" s="126"/>
      <c r="E169" s="125"/>
      <c r="G169" s="124"/>
      <c r="I169" s="118"/>
      <c r="J169" s="119"/>
    </row>
    <row r="170" spans="1:14" s="123" customFormat="1" ht="13.15" customHeight="1">
      <c r="A170" s="108"/>
      <c r="B170" s="123" t="s">
        <v>63</v>
      </c>
      <c r="D170" s="126"/>
      <c r="E170" s="125"/>
      <c r="G170" s="124"/>
      <c r="I170" s="118" t="str">
        <f t="shared" si="3"/>
        <v/>
      </c>
      <c r="J170" s="119"/>
    </row>
    <row r="171" spans="1:14" s="123" customFormat="1" ht="13.15" customHeight="1">
      <c r="A171" s="108"/>
      <c r="B171" s="123" t="s">
        <v>64</v>
      </c>
      <c r="D171" s="126"/>
      <c r="E171" s="125"/>
      <c r="G171" s="124"/>
      <c r="I171" s="118" t="str">
        <f t="shared" si="3"/>
        <v/>
      </c>
      <c r="J171" s="119"/>
    </row>
    <row r="172" spans="1:14" s="123" customFormat="1" ht="13.15" customHeight="1">
      <c r="A172" s="108"/>
      <c r="B172" s="115"/>
      <c r="D172" s="126"/>
      <c r="E172" s="125"/>
      <c r="G172" s="124"/>
      <c r="I172" s="118" t="str">
        <f t="shared" si="3"/>
        <v/>
      </c>
      <c r="J172" s="119"/>
      <c r="K172" s="123" t="s">
        <v>215</v>
      </c>
      <c r="L172" s="123" t="s">
        <v>216</v>
      </c>
      <c r="M172" s="123" t="s">
        <v>218</v>
      </c>
      <c r="N172" s="123" t="s">
        <v>219</v>
      </c>
    </row>
    <row r="173" spans="1:14" s="123" customFormat="1" ht="13.15" customHeight="1">
      <c r="A173" s="108" t="s">
        <v>196</v>
      </c>
      <c r="B173" s="115" t="s">
        <v>202</v>
      </c>
      <c r="C173" s="123" t="s">
        <v>59</v>
      </c>
      <c r="D173" s="126"/>
      <c r="E173" s="125">
        <v>379</v>
      </c>
      <c r="G173" s="124"/>
      <c r="I173" s="118" t="str">
        <f t="shared" si="3"/>
        <v/>
      </c>
      <c r="J173" s="119"/>
      <c r="K173" s="123" t="e">
        <f t="shared" ref="K173:K179" si="7">SUM(L173:P173)</f>
        <v>#REF!</v>
      </c>
      <c r="L173" s="123">
        <f>L145*0.65</f>
        <v>0</v>
      </c>
      <c r="N173" s="123" t="e">
        <f>#REF!</f>
        <v>#REF!</v>
      </c>
    </row>
    <row r="174" spans="1:14" s="123" customFormat="1" ht="13.15" customHeight="1">
      <c r="A174" s="108" t="s">
        <v>197</v>
      </c>
      <c r="B174" s="115" t="s">
        <v>203</v>
      </c>
      <c r="C174" s="123" t="s">
        <v>59</v>
      </c>
      <c r="D174" s="126"/>
      <c r="E174" s="125">
        <v>511</v>
      </c>
      <c r="G174" s="124"/>
      <c r="I174" s="118" t="str">
        <f t="shared" si="3"/>
        <v/>
      </c>
      <c r="J174" s="119"/>
      <c r="K174" s="123" t="e">
        <f t="shared" si="7"/>
        <v>#REF!</v>
      </c>
      <c r="L174" s="123">
        <f>L146*0.65</f>
        <v>0</v>
      </c>
      <c r="N174" s="123" t="e">
        <f>#REF!</f>
        <v>#REF!</v>
      </c>
    </row>
    <row r="175" spans="1:14" s="123" customFormat="1" ht="13.15" customHeight="1">
      <c r="A175" s="108" t="s">
        <v>198</v>
      </c>
      <c r="B175" s="115" t="s">
        <v>204</v>
      </c>
      <c r="C175" s="123" t="s">
        <v>59</v>
      </c>
      <c r="D175" s="126"/>
      <c r="E175" s="125">
        <v>96</v>
      </c>
      <c r="G175" s="124"/>
      <c r="I175" s="118" t="str">
        <f t="shared" si="3"/>
        <v/>
      </c>
      <c r="J175" s="119"/>
      <c r="K175" s="123">
        <f t="shared" si="7"/>
        <v>96.050000000000011</v>
      </c>
      <c r="L175" s="123">
        <f>L147*0.65</f>
        <v>57.330000000000005</v>
      </c>
      <c r="M175" s="123">
        <f>2.2*2.2*4*2</f>
        <v>38.720000000000006</v>
      </c>
    </row>
    <row r="176" spans="1:14" s="123" customFormat="1" ht="13.15" customHeight="1">
      <c r="A176" s="108" t="s">
        <v>199</v>
      </c>
      <c r="B176" s="115" t="s">
        <v>207</v>
      </c>
      <c r="C176" s="123" t="s">
        <v>59</v>
      </c>
      <c r="D176" s="126"/>
      <c r="E176" s="125"/>
      <c r="G176" s="124"/>
      <c r="I176" s="118" t="str">
        <f t="shared" si="3"/>
        <v/>
      </c>
      <c r="J176" s="119"/>
      <c r="K176" s="123">
        <f t="shared" si="7"/>
        <v>0</v>
      </c>
    </row>
    <row r="177" spans="1:12" s="123" customFormat="1" ht="13.15" customHeight="1">
      <c r="A177" s="108" t="s">
        <v>200</v>
      </c>
      <c r="B177" s="115" t="s">
        <v>205</v>
      </c>
      <c r="C177" s="123" t="s">
        <v>59</v>
      </c>
      <c r="D177" s="126"/>
      <c r="E177" s="125"/>
      <c r="G177" s="124"/>
      <c r="I177" s="118" t="str">
        <f t="shared" si="3"/>
        <v/>
      </c>
      <c r="J177" s="119"/>
      <c r="K177" s="123">
        <f t="shared" si="7"/>
        <v>89</v>
      </c>
      <c r="L177" s="123">
        <v>89</v>
      </c>
    </row>
    <row r="178" spans="1:12" s="123" customFormat="1" ht="13.15" customHeight="1">
      <c r="A178" s="108" t="s">
        <v>201</v>
      </c>
      <c r="B178" s="115" t="s">
        <v>206</v>
      </c>
      <c r="C178" s="123" t="s">
        <v>59</v>
      </c>
      <c r="D178" s="126"/>
      <c r="E178" s="125"/>
      <c r="G178" s="124"/>
      <c r="I178" s="118" t="str">
        <f t="shared" si="3"/>
        <v/>
      </c>
      <c r="J178" s="119"/>
      <c r="K178" s="123">
        <f t="shared" si="7"/>
        <v>0</v>
      </c>
    </row>
    <row r="179" spans="1:12" s="123" customFormat="1" ht="13.15" customHeight="1">
      <c r="A179" s="108"/>
      <c r="B179" s="115"/>
      <c r="C179" s="123" t="s">
        <v>59</v>
      </c>
      <c r="D179" s="126"/>
      <c r="E179" s="125"/>
      <c r="G179" s="124"/>
      <c r="I179" s="118" t="str">
        <f t="shared" si="3"/>
        <v/>
      </c>
      <c r="J179" s="119"/>
      <c r="K179" s="123">
        <f t="shared" si="7"/>
        <v>0</v>
      </c>
    </row>
    <row r="180" spans="1:12" s="123" customFormat="1" ht="13.15" customHeight="1">
      <c r="A180" s="108"/>
      <c r="B180" s="115"/>
      <c r="D180" s="126"/>
      <c r="E180" s="125"/>
      <c r="G180" s="124"/>
      <c r="I180" s="118" t="str">
        <f t="shared" si="3"/>
        <v/>
      </c>
      <c r="J180" s="119"/>
    </row>
    <row r="181" spans="1:12" s="123" customFormat="1" ht="13.15" customHeight="1">
      <c r="A181" s="108"/>
      <c r="B181" s="115"/>
      <c r="D181" s="126"/>
      <c r="E181" s="125"/>
      <c r="G181" s="124"/>
      <c r="I181" s="118" t="str">
        <f t="shared" si="3"/>
        <v/>
      </c>
      <c r="J181" s="119"/>
    </row>
    <row r="182" spans="1:12" s="123" customFormat="1" ht="13.15" customHeight="1">
      <c r="A182" s="108" t="s">
        <v>28</v>
      </c>
      <c r="B182" s="123" t="s">
        <v>187</v>
      </c>
      <c r="D182" s="126"/>
      <c r="E182" s="125"/>
      <c r="G182" s="124"/>
      <c r="I182" s="118" t="str">
        <f t="shared" si="3"/>
        <v/>
      </c>
      <c r="J182" s="119"/>
    </row>
    <row r="183" spans="1:12" s="123" customFormat="1" ht="13.15" customHeight="1">
      <c r="A183" s="108"/>
      <c r="B183" s="123" t="s">
        <v>217</v>
      </c>
      <c r="D183" s="126"/>
      <c r="E183" s="125"/>
      <c r="G183" s="124"/>
      <c r="I183" s="118" t="str">
        <f t="shared" si="3"/>
        <v/>
      </c>
      <c r="J183" s="119"/>
    </row>
    <row r="184" spans="1:12" s="123" customFormat="1" ht="13.15" customHeight="1">
      <c r="A184" s="108"/>
      <c r="B184" s="123" t="s">
        <v>365</v>
      </c>
      <c r="D184" s="126"/>
      <c r="E184" s="125"/>
      <c r="G184" s="124"/>
      <c r="I184" s="118" t="str">
        <f t="shared" si="3"/>
        <v/>
      </c>
      <c r="J184" s="119"/>
    </row>
    <row r="185" spans="1:12" s="123" customFormat="1" ht="13.15" customHeight="1">
      <c r="A185" s="108"/>
      <c r="B185" s="123" t="s">
        <v>63</v>
      </c>
      <c r="D185" s="126"/>
      <c r="E185" s="125"/>
      <c r="G185" s="124"/>
      <c r="I185" s="118" t="str">
        <f t="shared" si="3"/>
        <v/>
      </c>
      <c r="J185" s="119"/>
    </row>
    <row r="186" spans="1:12" s="123" customFormat="1" ht="13.15" customHeight="1">
      <c r="A186" s="108"/>
      <c r="B186" s="123" t="s">
        <v>64</v>
      </c>
      <c r="D186" s="126"/>
      <c r="E186" s="125"/>
      <c r="G186" s="124"/>
      <c r="I186" s="118" t="str">
        <f t="shared" si="3"/>
        <v/>
      </c>
      <c r="J186" s="119"/>
    </row>
    <row r="187" spans="1:12" s="123" customFormat="1" ht="13.15" customHeight="1">
      <c r="A187" s="108"/>
      <c r="B187" s="115"/>
      <c r="D187" s="126"/>
      <c r="E187" s="125"/>
      <c r="G187" s="124"/>
      <c r="I187" s="118" t="str">
        <f t="shared" si="3"/>
        <v/>
      </c>
      <c r="J187" s="119"/>
    </row>
    <row r="188" spans="1:12" s="123" customFormat="1" ht="13.15" customHeight="1">
      <c r="A188" s="108" t="s">
        <v>196</v>
      </c>
      <c r="B188" s="115" t="s">
        <v>202</v>
      </c>
      <c r="C188" s="123" t="s">
        <v>59</v>
      </c>
      <c r="D188" s="126"/>
      <c r="E188" s="125"/>
      <c r="G188" s="124"/>
      <c r="I188" s="118" t="str">
        <f t="shared" si="3"/>
        <v/>
      </c>
      <c r="J188" s="119"/>
    </row>
    <row r="189" spans="1:12" s="123" customFormat="1" ht="13.15" customHeight="1">
      <c r="A189" s="108" t="s">
        <v>197</v>
      </c>
      <c r="B189" s="115" t="s">
        <v>203</v>
      </c>
      <c r="C189" s="123" t="s">
        <v>59</v>
      </c>
      <c r="D189" s="126"/>
      <c r="E189" s="125"/>
      <c r="G189" s="124"/>
      <c r="I189" s="118" t="str">
        <f t="shared" si="3"/>
        <v/>
      </c>
      <c r="J189" s="119"/>
    </row>
    <row r="190" spans="1:12" s="123" customFormat="1" ht="13.15" customHeight="1">
      <c r="A190" s="108" t="s">
        <v>198</v>
      </c>
      <c r="B190" s="115" t="s">
        <v>204</v>
      </c>
      <c r="C190" s="123" t="s">
        <v>59</v>
      </c>
      <c r="D190" s="126"/>
      <c r="E190" s="125"/>
      <c r="G190" s="124"/>
      <c r="I190" s="118" t="str">
        <f t="shared" si="3"/>
        <v/>
      </c>
      <c r="J190" s="119"/>
    </row>
    <row r="191" spans="1:12" s="123" customFormat="1" ht="13.15" customHeight="1">
      <c r="A191" s="108" t="s">
        <v>199</v>
      </c>
      <c r="B191" s="115" t="s">
        <v>207</v>
      </c>
      <c r="C191" s="123" t="s">
        <v>59</v>
      </c>
      <c r="D191" s="126"/>
      <c r="E191" s="125"/>
      <c r="G191" s="124"/>
      <c r="I191" s="118" t="str">
        <f t="shared" si="3"/>
        <v/>
      </c>
      <c r="J191" s="119"/>
    </row>
    <row r="192" spans="1:12" s="123" customFormat="1" ht="13.15" customHeight="1">
      <c r="A192" s="108" t="s">
        <v>200</v>
      </c>
      <c r="B192" s="115" t="s">
        <v>205</v>
      </c>
      <c r="C192" s="123" t="s">
        <v>59</v>
      </c>
      <c r="D192" s="126"/>
      <c r="E192" s="125">
        <v>89</v>
      </c>
      <c r="G192" s="124"/>
      <c r="I192" s="118" t="str">
        <f t="shared" si="3"/>
        <v/>
      </c>
      <c r="J192" s="119"/>
    </row>
    <row r="193" spans="1:11" s="123" customFormat="1" ht="13.15" customHeight="1">
      <c r="A193" s="108" t="s">
        <v>201</v>
      </c>
      <c r="B193" s="115" t="s">
        <v>206</v>
      </c>
      <c r="C193" s="123" t="s">
        <v>59</v>
      </c>
      <c r="D193" s="126"/>
      <c r="E193" s="125"/>
      <c r="G193" s="124"/>
      <c r="I193" s="118" t="str">
        <f t="shared" si="3"/>
        <v/>
      </c>
      <c r="J193" s="119"/>
    </row>
    <row r="194" spans="1:11" s="123" customFormat="1" ht="13.15" customHeight="1">
      <c r="A194" s="108"/>
      <c r="B194" s="115"/>
      <c r="D194" s="126"/>
      <c r="E194" s="125"/>
      <c r="G194" s="124"/>
      <c r="I194" s="118" t="str">
        <f t="shared" si="3"/>
        <v/>
      </c>
      <c r="J194" s="119"/>
    </row>
    <row r="195" spans="1:11" s="123" customFormat="1" ht="13.15" customHeight="1">
      <c r="A195" s="108"/>
      <c r="B195" s="115"/>
      <c r="D195" s="126"/>
      <c r="E195" s="125"/>
      <c r="G195" s="124"/>
      <c r="I195" s="118" t="str">
        <f t="shared" si="3"/>
        <v/>
      </c>
      <c r="J195" s="119"/>
    </row>
    <row r="196" spans="1:11" s="123" customFormat="1" ht="13.15" customHeight="1">
      <c r="A196" s="108" t="s">
        <v>0</v>
      </c>
      <c r="B196" s="123" t="s">
        <v>311</v>
      </c>
      <c r="D196" s="126"/>
      <c r="E196" s="125"/>
      <c r="G196" s="124"/>
      <c r="I196" s="118" t="str">
        <f t="shared" si="3"/>
        <v/>
      </c>
      <c r="J196" s="119"/>
    </row>
    <row r="197" spans="1:11" s="123" customFormat="1" ht="13.15" customHeight="1">
      <c r="A197" s="108"/>
      <c r="B197" s="123" t="s">
        <v>63</v>
      </c>
      <c r="D197" s="126"/>
      <c r="E197" s="125"/>
      <c r="G197" s="124"/>
      <c r="I197" s="118" t="str">
        <f t="shared" si="3"/>
        <v/>
      </c>
      <c r="J197" s="119"/>
    </row>
    <row r="198" spans="1:11" s="123" customFormat="1" ht="13.15" customHeight="1">
      <c r="A198" s="108"/>
      <c r="B198" s="123" t="s">
        <v>64</v>
      </c>
      <c r="D198" s="126"/>
      <c r="E198" s="125"/>
      <c r="G198" s="124"/>
      <c r="I198" s="118" t="str">
        <f t="shared" si="3"/>
        <v/>
      </c>
      <c r="J198" s="119"/>
    </row>
    <row r="199" spans="1:11" s="123" customFormat="1" ht="13.15" customHeight="1">
      <c r="A199" s="108"/>
      <c r="B199" s="115"/>
      <c r="D199" s="126"/>
      <c r="E199" s="125"/>
      <c r="G199" s="124"/>
      <c r="I199" s="118" t="str">
        <f t="shared" si="3"/>
        <v/>
      </c>
      <c r="J199" s="119"/>
    </row>
    <row r="200" spans="1:11" s="123" customFormat="1" ht="13.15" customHeight="1">
      <c r="A200" s="108" t="s">
        <v>196</v>
      </c>
      <c r="B200" s="115" t="s">
        <v>202</v>
      </c>
      <c r="C200" s="123" t="s">
        <v>60</v>
      </c>
      <c r="D200" s="126"/>
      <c r="E200" s="125"/>
      <c r="G200" s="124"/>
      <c r="I200" s="118" t="str">
        <f t="shared" si="3"/>
        <v/>
      </c>
      <c r="J200" s="119"/>
    </row>
    <row r="201" spans="1:11" s="123" customFormat="1" ht="13.15" customHeight="1">
      <c r="A201" s="108" t="s">
        <v>197</v>
      </c>
      <c r="B201" s="115" t="s">
        <v>203</v>
      </c>
      <c r="C201" s="123" t="s">
        <v>60</v>
      </c>
      <c r="D201" s="126"/>
      <c r="E201" s="125"/>
      <c r="G201" s="124"/>
      <c r="I201" s="118" t="str">
        <f t="shared" si="3"/>
        <v/>
      </c>
      <c r="J201" s="119"/>
    </row>
    <row r="202" spans="1:11" s="123" customFormat="1" ht="13.15" customHeight="1">
      <c r="A202" s="108" t="s">
        <v>198</v>
      </c>
      <c r="B202" s="115" t="s">
        <v>204</v>
      </c>
      <c r="C202" s="123" t="s">
        <v>60</v>
      </c>
      <c r="D202" s="126"/>
      <c r="E202" s="125"/>
      <c r="G202" s="124"/>
      <c r="I202" s="118" t="str">
        <f t="shared" si="3"/>
        <v/>
      </c>
      <c r="J202" s="119"/>
    </row>
    <row r="203" spans="1:11" s="123" customFormat="1" ht="13.15" customHeight="1">
      <c r="A203" s="108" t="s">
        <v>199</v>
      </c>
      <c r="B203" s="115" t="s">
        <v>207</v>
      </c>
      <c r="C203" s="123" t="s">
        <v>60</v>
      </c>
      <c r="D203" s="126"/>
      <c r="E203" s="125"/>
      <c r="G203" s="124"/>
      <c r="I203" s="118" t="str">
        <f t="shared" si="3"/>
        <v/>
      </c>
      <c r="J203" s="119"/>
    </row>
    <row r="204" spans="1:11" s="123" customFormat="1" ht="13.15" customHeight="1">
      <c r="A204" s="108" t="s">
        <v>200</v>
      </c>
      <c r="B204" s="115" t="s">
        <v>205</v>
      </c>
      <c r="C204" s="123" t="s">
        <v>60</v>
      </c>
      <c r="D204" s="126"/>
      <c r="E204" s="125">
        <v>4</v>
      </c>
      <c r="G204" s="124"/>
      <c r="I204" s="118" t="str">
        <f t="shared" ref="I204:I216" si="8">IF(ABS($E204*G204)&gt;0,$E204*G204,"")</f>
        <v/>
      </c>
      <c r="J204" s="119"/>
    </row>
    <row r="205" spans="1:11" s="123" customFormat="1" ht="13.15" customHeight="1">
      <c r="A205" s="108" t="s">
        <v>201</v>
      </c>
      <c r="B205" s="115" t="s">
        <v>206</v>
      </c>
      <c r="C205" s="123" t="s">
        <v>60</v>
      </c>
      <c r="D205" s="126"/>
      <c r="E205" s="125"/>
      <c r="G205" s="124"/>
      <c r="I205" s="118" t="str">
        <f t="shared" si="8"/>
        <v/>
      </c>
      <c r="J205" s="119"/>
    </row>
    <row r="206" spans="1:11" s="123" customFormat="1" ht="13.15" customHeight="1">
      <c r="A206" s="108"/>
      <c r="B206" s="115"/>
      <c r="D206" s="126"/>
      <c r="E206" s="125"/>
      <c r="G206" s="124"/>
      <c r="I206" s="118" t="str">
        <f t="shared" si="8"/>
        <v/>
      </c>
      <c r="J206" s="119"/>
    </row>
    <row r="207" spans="1:11" ht="13.15" customHeight="1">
      <c r="D207" s="120"/>
      <c r="H207" s="120"/>
      <c r="I207" s="118" t="str">
        <f t="shared" si="8"/>
        <v/>
      </c>
      <c r="K207" s="121"/>
    </row>
    <row r="208" spans="1:11" ht="13.15" customHeight="1">
      <c r="A208" s="108" t="s">
        <v>34</v>
      </c>
      <c r="B208" s="114" t="s">
        <v>65</v>
      </c>
      <c r="I208" s="118" t="str">
        <f t="shared" si="8"/>
        <v/>
      </c>
      <c r="K208" s="121"/>
    </row>
    <row r="209" spans="1:11" ht="13.15" customHeight="1">
      <c r="B209" s="114" t="s">
        <v>66</v>
      </c>
      <c r="I209" s="118" t="str">
        <f t="shared" si="8"/>
        <v/>
      </c>
      <c r="K209" s="121"/>
    </row>
    <row r="210" spans="1:11" ht="13.15" customHeight="1">
      <c r="B210" s="114" t="s">
        <v>366</v>
      </c>
      <c r="I210" s="118" t="str">
        <f t="shared" si="8"/>
        <v/>
      </c>
      <c r="K210" s="121"/>
    </row>
    <row r="211" spans="1:11" ht="13.15" customHeight="1">
      <c r="B211" s="78" t="s">
        <v>367</v>
      </c>
      <c r="D211" s="120"/>
      <c r="H211" s="120"/>
      <c r="I211" s="118" t="str">
        <f t="shared" si="8"/>
        <v/>
      </c>
    </row>
    <row r="212" spans="1:11" ht="13.15" customHeight="1">
      <c r="I212" s="118" t="str">
        <f t="shared" si="8"/>
        <v/>
      </c>
      <c r="K212" s="121"/>
    </row>
    <row r="213" spans="1:11" ht="13.15" customHeight="1">
      <c r="C213" s="114" t="s">
        <v>67</v>
      </c>
      <c r="E213" s="116">
        <v>20</v>
      </c>
      <c r="G213" s="30"/>
      <c r="I213" s="118" t="str">
        <f t="shared" si="8"/>
        <v/>
      </c>
      <c r="K213" s="121"/>
    </row>
    <row r="214" spans="1:11" ht="13.15" customHeight="1">
      <c r="I214" s="118" t="str">
        <f t="shared" si="8"/>
        <v/>
      </c>
      <c r="K214" s="121"/>
    </row>
    <row r="215" spans="1:11" ht="13.15" customHeight="1">
      <c r="C215" s="114" t="s">
        <v>68</v>
      </c>
      <c r="E215" s="116">
        <v>20</v>
      </c>
      <c r="G215" s="30"/>
      <c r="I215" s="118" t="str">
        <f t="shared" si="8"/>
        <v/>
      </c>
      <c r="K215" s="121"/>
    </row>
    <row r="216" spans="1:11" s="121" customFormat="1" ht="13.15" customHeight="1">
      <c r="A216" s="108"/>
      <c r="E216" s="1"/>
      <c r="G216" s="2"/>
      <c r="I216" s="118" t="str">
        <f t="shared" si="8"/>
        <v/>
      </c>
      <c r="J216" s="119"/>
    </row>
    <row r="217" spans="1:11" s="121" customFormat="1" ht="2.1" customHeight="1" thickBot="1">
      <c r="A217" s="108"/>
      <c r="B217" s="50"/>
      <c r="C217" s="50"/>
      <c r="D217" s="50"/>
      <c r="E217" s="51"/>
      <c r="F217" s="50"/>
      <c r="G217" s="52"/>
      <c r="H217" s="50"/>
      <c r="I217" s="53"/>
      <c r="J217" s="119"/>
    </row>
    <row r="218" spans="1:11" ht="13.15" customHeight="1">
      <c r="B218" s="54" t="s">
        <v>69</v>
      </c>
      <c r="C218" s="54"/>
      <c r="D218" s="54"/>
      <c r="E218" s="55"/>
      <c r="F218" s="54"/>
      <c r="G218" s="56"/>
      <c r="H218" s="79"/>
      <c r="I218" s="57">
        <f>SUM(I100:I217)</f>
        <v>0</v>
      </c>
    </row>
    <row r="219" spans="1:11" ht="13.15" customHeight="1">
      <c r="G219" s="2"/>
      <c r="H219" s="121"/>
      <c r="K219" s="121"/>
    </row>
    <row r="220" spans="1:11" ht="13.15" customHeight="1">
      <c r="H220" s="120"/>
    </row>
    <row r="221" spans="1:11" ht="13.15" customHeight="1">
      <c r="A221" s="108" t="s">
        <v>163</v>
      </c>
      <c r="B221" s="36" t="s">
        <v>84</v>
      </c>
      <c r="C221" s="36"/>
      <c r="D221" s="36"/>
      <c r="E221" s="37"/>
      <c r="F221" s="36"/>
      <c r="G221" s="38"/>
      <c r="H221" s="36"/>
      <c r="I221" s="39"/>
    </row>
    <row r="222" spans="1:11" ht="13.15" customHeight="1">
      <c r="B222" s="114"/>
    </row>
    <row r="223" spans="1:11" s="64" customFormat="1" ht="2.1" customHeight="1">
      <c r="A223" s="108"/>
      <c r="B223" s="58"/>
      <c r="C223" s="59"/>
      <c r="D223" s="59"/>
      <c r="E223" s="60"/>
      <c r="F223" s="59"/>
      <c r="G223" s="61"/>
      <c r="H223" s="62"/>
      <c r="I223" s="63"/>
      <c r="J223" s="119"/>
    </row>
    <row r="224" spans="1:11" ht="13.15" customHeight="1">
      <c r="B224" s="65" t="s">
        <v>85</v>
      </c>
      <c r="C224" s="66"/>
      <c r="D224" s="66"/>
      <c r="E224" s="67"/>
      <c r="F224" s="66"/>
      <c r="G224" s="68"/>
      <c r="H224" s="66"/>
      <c r="I224" s="69"/>
    </row>
    <row r="225" spans="1:10" s="64" customFormat="1" ht="2.1" customHeight="1">
      <c r="A225" s="108"/>
      <c r="B225" s="58"/>
      <c r="C225" s="59"/>
      <c r="D225" s="59"/>
      <c r="E225" s="60"/>
      <c r="F225" s="59"/>
      <c r="G225" s="61"/>
      <c r="H225" s="62"/>
      <c r="I225" s="63"/>
      <c r="J225" s="119"/>
    </row>
    <row r="226" spans="1:10" s="64" customFormat="1" ht="13.15" customHeight="1">
      <c r="A226" s="108"/>
      <c r="B226" s="85" t="s">
        <v>86</v>
      </c>
      <c r="C226" s="86"/>
      <c r="D226" s="86"/>
      <c r="E226" s="87"/>
      <c r="F226" s="86"/>
      <c r="G226" s="88"/>
      <c r="H226" s="86"/>
      <c r="I226" s="89"/>
      <c r="J226" s="119"/>
    </row>
    <row r="227" spans="1:10" s="64" customFormat="1" ht="13.15" customHeight="1">
      <c r="A227" s="108"/>
      <c r="B227" s="85" t="s">
        <v>87</v>
      </c>
      <c r="C227" s="86"/>
      <c r="D227" s="86"/>
      <c r="E227" s="87"/>
      <c r="F227" s="86"/>
      <c r="G227" s="88"/>
      <c r="H227" s="86"/>
      <c r="I227" s="89"/>
      <c r="J227" s="119"/>
    </row>
    <row r="228" spans="1:10" s="64" customFormat="1" ht="13.15" customHeight="1">
      <c r="A228" s="108"/>
      <c r="B228" s="85" t="s">
        <v>88</v>
      </c>
      <c r="C228" s="86"/>
      <c r="D228" s="86"/>
      <c r="E228" s="87"/>
      <c r="F228" s="86"/>
      <c r="G228" s="88"/>
      <c r="H228" s="86"/>
      <c r="I228" s="89"/>
      <c r="J228" s="119"/>
    </row>
    <row r="229" spans="1:10" s="64" customFormat="1" ht="13.15" customHeight="1">
      <c r="A229" s="108"/>
      <c r="B229" s="76" t="s">
        <v>89</v>
      </c>
      <c r="E229" s="116"/>
      <c r="G229" s="117"/>
      <c r="I229" s="90"/>
      <c r="J229" s="119"/>
    </row>
    <row r="230" spans="1:10" s="64" customFormat="1" ht="13.15" customHeight="1">
      <c r="A230" s="108"/>
      <c r="B230" s="76" t="s">
        <v>368</v>
      </c>
      <c r="E230" s="116"/>
      <c r="G230" s="117"/>
      <c r="I230" s="90"/>
      <c r="J230" s="119"/>
    </row>
    <row r="231" spans="1:10" s="64" customFormat="1" ht="13.15" customHeight="1">
      <c r="A231" s="108"/>
      <c r="B231" s="76" t="s">
        <v>369</v>
      </c>
      <c r="E231" s="116"/>
      <c r="G231" s="117"/>
      <c r="I231" s="90"/>
      <c r="J231" s="119"/>
    </row>
    <row r="232" spans="1:10" s="64" customFormat="1" ht="13.15" customHeight="1">
      <c r="A232" s="108"/>
      <c r="B232" s="91" t="s">
        <v>90</v>
      </c>
      <c r="E232" s="116"/>
      <c r="G232" s="117"/>
      <c r="I232" s="90"/>
      <c r="J232" s="119"/>
    </row>
    <row r="233" spans="1:10" s="64" customFormat="1" ht="13.15" customHeight="1">
      <c r="A233" s="108"/>
      <c r="B233" s="91" t="s">
        <v>91</v>
      </c>
      <c r="E233" s="116"/>
      <c r="G233" s="117"/>
      <c r="I233" s="90"/>
      <c r="J233" s="119"/>
    </row>
    <row r="234" spans="1:10" s="64" customFormat="1" ht="13.15" customHeight="1">
      <c r="A234" s="108"/>
      <c r="B234" s="91" t="s">
        <v>370</v>
      </c>
      <c r="E234" s="116"/>
      <c r="G234" s="117"/>
      <c r="I234" s="90"/>
      <c r="J234" s="119"/>
    </row>
    <row r="235" spans="1:10" s="64" customFormat="1" ht="13.15" customHeight="1">
      <c r="A235" s="108"/>
      <c r="B235" s="91" t="s">
        <v>371</v>
      </c>
      <c r="E235" s="116"/>
      <c r="G235" s="117"/>
      <c r="I235" s="90"/>
      <c r="J235" s="119"/>
    </row>
    <row r="236" spans="1:10" s="64" customFormat="1" ht="13.15" customHeight="1">
      <c r="A236" s="108"/>
      <c r="B236" s="92" t="s">
        <v>92</v>
      </c>
      <c r="E236" s="116"/>
      <c r="G236" s="117"/>
      <c r="I236" s="90"/>
      <c r="J236" s="119"/>
    </row>
    <row r="237" spans="1:10" s="64" customFormat="1" ht="13.15" customHeight="1">
      <c r="A237" s="108"/>
      <c r="B237" s="92" t="s">
        <v>93</v>
      </c>
      <c r="E237" s="116"/>
      <c r="G237" s="117"/>
      <c r="I237" s="90"/>
      <c r="J237" s="119"/>
    </row>
    <row r="238" spans="1:10" s="64" customFormat="1" ht="13.15" customHeight="1">
      <c r="A238" s="108"/>
      <c r="B238" s="92" t="s">
        <v>94</v>
      </c>
      <c r="E238" s="116"/>
      <c r="G238" s="117"/>
      <c r="I238" s="90"/>
      <c r="J238" s="119"/>
    </row>
    <row r="239" spans="1:10" s="64" customFormat="1" ht="13.15" customHeight="1">
      <c r="A239" s="108"/>
      <c r="B239" s="92" t="s">
        <v>372</v>
      </c>
      <c r="E239" s="116"/>
      <c r="G239" s="117"/>
      <c r="I239" s="90"/>
      <c r="J239" s="119"/>
    </row>
    <row r="240" spans="1:10" s="64" customFormat="1" ht="13.15" customHeight="1">
      <c r="A240" s="108"/>
      <c r="B240" s="92" t="s">
        <v>95</v>
      </c>
      <c r="E240" s="116"/>
      <c r="G240" s="117"/>
      <c r="I240" s="90"/>
      <c r="J240" s="119"/>
    </row>
    <row r="241" spans="1:11" s="64" customFormat="1" ht="13.15" customHeight="1">
      <c r="A241" s="108"/>
      <c r="B241" s="92" t="s">
        <v>96</v>
      </c>
      <c r="E241" s="116"/>
      <c r="G241" s="117"/>
      <c r="I241" s="90"/>
      <c r="J241" s="119"/>
    </row>
    <row r="242" spans="1:11" s="64" customFormat="1" ht="13.15" customHeight="1">
      <c r="A242" s="108"/>
      <c r="B242" s="92" t="s">
        <v>97</v>
      </c>
      <c r="E242" s="116"/>
      <c r="G242" s="117"/>
      <c r="I242" s="90"/>
      <c r="J242" s="119"/>
    </row>
    <row r="243" spans="1:11" s="64" customFormat="1" ht="13.15" customHeight="1">
      <c r="A243" s="108"/>
      <c r="B243" s="92" t="s">
        <v>98</v>
      </c>
      <c r="E243" s="116"/>
      <c r="G243" s="117"/>
      <c r="I243" s="90"/>
      <c r="J243" s="119"/>
    </row>
    <row r="244" spans="1:11" s="64" customFormat="1" ht="13.15" customHeight="1">
      <c r="A244" s="108"/>
      <c r="B244" s="92" t="s">
        <v>373</v>
      </c>
      <c r="E244" s="116"/>
      <c r="G244" s="117"/>
      <c r="I244" s="90"/>
      <c r="J244" s="119"/>
    </row>
    <row r="245" spans="1:11" s="64" customFormat="1" ht="3.2" customHeight="1">
      <c r="A245" s="108"/>
      <c r="B245" s="58"/>
      <c r="C245" s="59"/>
      <c r="D245" s="59"/>
      <c r="E245" s="60"/>
      <c r="F245" s="59"/>
      <c r="G245" s="61"/>
      <c r="H245" s="62"/>
      <c r="I245" s="63"/>
      <c r="J245" s="119"/>
    </row>
    <row r="246" spans="1:11" s="7" customFormat="1" ht="13.15" customHeight="1">
      <c r="A246" s="108"/>
      <c r="B246" s="44" t="s">
        <v>99</v>
      </c>
      <c r="E246" s="71"/>
      <c r="G246" s="45"/>
      <c r="I246" s="72"/>
      <c r="J246" s="119"/>
      <c r="K246" s="5"/>
    </row>
    <row r="247" spans="1:11" s="7" customFormat="1" ht="13.15" customHeight="1">
      <c r="A247" s="108"/>
      <c r="B247" s="44" t="s">
        <v>100</v>
      </c>
      <c r="E247" s="71"/>
      <c r="G247" s="45"/>
      <c r="I247" s="72"/>
      <c r="J247" s="119"/>
      <c r="K247" s="5"/>
    </row>
    <row r="248" spans="1:11" s="7" customFormat="1" ht="13.15" customHeight="1">
      <c r="A248" s="108"/>
      <c r="B248" s="44" t="s">
        <v>101</v>
      </c>
      <c r="E248" s="71"/>
      <c r="G248" s="45"/>
      <c r="I248" s="72"/>
      <c r="J248" s="119"/>
      <c r="K248" s="5"/>
    </row>
    <row r="249" spans="1:11" s="7" customFormat="1" ht="13.15" customHeight="1">
      <c r="A249" s="108"/>
      <c r="B249" s="44" t="s">
        <v>374</v>
      </c>
      <c r="E249" s="71"/>
      <c r="G249" s="45"/>
      <c r="I249" s="72"/>
      <c r="J249" s="119"/>
      <c r="K249" s="5"/>
    </row>
    <row r="250" spans="1:11" s="7" customFormat="1" ht="13.15" customHeight="1">
      <c r="A250" s="108"/>
      <c r="B250" s="44" t="s">
        <v>375</v>
      </c>
      <c r="E250" s="71"/>
      <c r="G250" s="45"/>
      <c r="I250" s="72"/>
      <c r="J250" s="119"/>
      <c r="K250" s="5"/>
    </row>
    <row r="251" spans="1:11" s="64" customFormat="1" ht="3.2" customHeight="1">
      <c r="A251" s="108"/>
      <c r="B251" s="93"/>
      <c r="C251" s="59"/>
      <c r="D251" s="59"/>
      <c r="E251" s="60"/>
      <c r="F251" s="59"/>
      <c r="G251" s="61"/>
      <c r="H251" s="62"/>
      <c r="I251" s="63"/>
      <c r="J251" s="119"/>
    </row>
    <row r="252" spans="1:11" s="64" customFormat="1" ht="13.15" customHeight="1">
      <c r="A252" s="108"/>
      <c r="B252" s="41" t="s">
        <v>102</v>
      </c>
      <c r="E252" s="116"/>
      <c r="G252" s="117"/>
      <c r="I252" s="90"/>
      <c r="J252" s="119"/>
    </row>
    <row r="253" spans="1:11" s="64" customFormat="1" ht="13.15" customHeight="1">
      <c r="A253" s="108"/>
      <c r="B253" s="41" t="s">
        <v>103</v>
      </c>
      <c r="E253" s="116"/>
      <c r="G253" s="117"/>
      <c r="I253" s="90"/>
      <c r="J253" s="119"/>
    </row>
    <row r="254" spans="1:11" s="64" customFormat="1" ht="13.15" customHeight="1">
      <c r="A254" s="108"/>
      <c r="B254" s="41" t="s">
        <v>104</v>
      </c>
      <c r="E254" s="116"/>
      <c r="G254" s="117"/>
      <c r="I254" s="90"/>
      <c r="J254" s="119"/>
    </row>
    <row r="255" spans="1:11" s="64" customFormat="1" ht="13.15" customHeight="1">
      <c r="A255" s="108"/>
      <c r="B255" s="41" t="s">
        <v>105</v>
      </c>
      <c r="E255" s="116"/>
      <c r="G255" s="117"/>
      <c r="I255" s="90"/>
      <c r="J255" s="119"/>
    </row>
    <row r="256" spans="1:11" s="64" customFormat="1" ht="13.15" customHeight="1">
      <c r="A256" s="108"/>
      <c r="B256" s="41" t="s">
        <v>106</v>
      </c>
      <c r="E256" s="116"/>
      <c r="G256" s="117"/>
      <c r="I256" s="90"/>
      <c r="J256" s="119"/>
    </row>
    <row r="257" spans="1:11" s="64" customFormat="1" ht="13.15" customHeight="1">
      <c r="A257" s="108"/>
      <c r="B257" s="41" t="s">
        <v>107</v>
      </c>
      <c r="E257" s="116"/>
      <c r="G257" s="117"/>
      <c r="I257" s="90"/>
      <c r="J257" s="119"/>
    </row>
    <row r="258" spans="1:11" s="64" customFormat="1" ht="3.2" customHeight="1">
      <c r="A258" s="108"/>
      <c r="B258" s="58"/>
      <c r="C258" s="59"/>
      <c r="D258" s="59"/>
      <c r="E258" s="60"/>
      <c r="F258" s="59"/>
      <c r="G258" s="61"/>
      <c r="H258" s="62"/>
      <c r="I258" s="63"/>
      <c r="J258" s="119"/>
    </row>
    <row r="259" spans="1:11" s="7" customFormat="1" ht="13.15" customHeight="1">
      <c r="A259" s="108"/>
      <c r="B259" s="7" t="s">
        <v>376</v>
      </c>
      <c r="E259" s="71"/>
      <c r="G259" s="45"/>
      <c r="I259" s="72"/>
      <c r="J259" s="119"/>
      <c r="K259" s="5"/>
    </row>
    <row r="260" spans="1:11" s="7" customFormat="1" ht="13.15" customHeight="1">
      <c r="A260" s="108"/>
      <c r="B260" s="7" t="s">
        <v>108</v>
      </c>
      <c r="E260" s="71"/>
      <c r="G260" s="45"/>
      <c r="I260" s="72"/>
      <c r="J260" s="119"/>
      <c r="K260" s="5"/>
    </row>
    <row r="261" spans="1:11" s="7" customFormat="1" ht="13.15" customHeight="1">
      <c r="A261" s="108"/>
      <c r="B261" s="7" t="s">
        <v>109</v>
      </c>
      <c r="E261" s="71"/>
      <c r="G261" s="45"/>
      <c r="I261" s="72"/>
      <c r="J261" s="119"/>
      <c r="K261" s="5"/>
    </row>
    <row r="262" spans="1:11" s="7" customFormat="1" ht="13.15" customHeight="1">
      <c r="A262" s="108"/>
      <c r="B262" s="7" t="s">
        <v>378</v>
      </c>
      <c r="E262" s="71"/>
      <c r="G262" s="45"/>
      <c r="I262" s="72"/>
      <c r="J262" s="119"/>
      <c r="K262" s="5"/>
    </row>
    <row r="263" spans="1:11" s="7" customFormat="1" ht="13.15" customHeight="1">
      <c r="A263" s="108"/>
      <c r="B263" s="7" t="s">
        <v>379</v>
      </c>
      <c r="E263" s="71"/>
      <c r="G263" s="45"/>
      <c r="I263" s="72"/>
      <c r="J263" s="119"/>
      <c r="K263" s="5"/>
    </row>
    <row r="264" spans="1:11" s="64" customFormat="1" ht="3.2" customHeight="1">
      <c r="A264" s="108"/>
      <c r="B264" s="58"/>
      <c r="C264" s="59"/>
      <c r="D264" s="59"/>
      <c r="E264" s="60"/>
      <c r="F264" s="59"/>
      <c r="G264" s="61"/>
      <c r="H264" s="62"/>
      <c r="I264" s="63"/>
      <c r="J264" s="119"/>
    </row>
    <row r="265" spans="1:11" s="7" customFormat="1" ht="13.15" customHeight="1">
      <c r="A265" s="108"/>
      <c r="B265" s="7" t="s">
        <v>110</v>
      </c>
      <c r="E265" s="71"/>
      <c r="G265" s="45"/>
      <c r="I265" s="72"/>
      <c r="J265" s="119"/>
      <c r="K265" s="5"/>
    </row>
    <row r="266" spans="1:11" s="7" customFormat="1" ht="13.15" customHeight="1">
      <c r="A266" s="108"/>
      <c r="B266" s="7" t="s">
        <v>111</v>
      </c>
      <c r="E266" s="71"/>
      <c r="G266" s="45"/>
      <c r="I266" s="72"/>
      <c r="J266" s="119"/>
      <c r="K266" s="5"/>
    </row>
    <row r="267" spans="1:11" s="7" customFormat="1" ht="13.15" customHeight="1">
      <c r="A267" s="108"/>
      <c r="B267" s="7" t="s">
        <v>112</v>
      </c>
      <c r="E267" s="71"/>
      <c r="G267" s="45"/>
      <c r="I267" s="72"/>
      <c r="J267" s="119"/>
      <c r="K267" s="5"/>
    </row>
    <row r="268" spans="1:11" s="7" customFormat="1" ht="13.15" customHeight="1">
      <c r="A268" s="108"/>
      <c r="B268" s="7" t="s">
        <v>380</v>
      </c>
      <c r="E268" s="71"/>
      <c r="G268" s="45"/>
      <c r="I268" s="72"/>
      <c r="J268" s="119"/>
      <c r="K268" s="5"/>
    </row>
    <row r="269" spans="1:11" s="7" customFormat="1" ht="13.15" customHeight="1">
      <c r="A269" s="108"/>
      <c r="B269" s="7" t="s">
        <v>381</v>
      </c>
      <c r="E269" s="71"/>
      <c r="G269" s="45"/>
      <c r="I269" s="72"/>
      <c r="J269" s="119"/>
      <c r="K269" s="5"/>
    </row>
    <row r="270" spans="1:11" s="7" customFormat="1" ht="13.15" customHeight="1">
      <c r="A270" s="108"/>
      <c r="B270" s="7" t="s">
        <v>113</v>
      </c>
      <c r="E270" s="71"/>
      <c r="G270" s="45"/>
      <c r="I270" s="72"/>
      <c r="J270" s="119"/>
      <c r="K270" s="5"/>
    </row>
    <row r="271" spans="1:11" s="7" customFormat="1" ht="13.15" customHeight="1">
      <c r="A271" s="108"/>
      <c r="B271" s="7" t="s">
        <v>382</v>
      </c>
      <c r="E271" s="71"/>
      <c r="G271" s="45"/>
      <c r="I271" s="72"/>
      <c r="J271" s="119"/>
      <c r="K271" s="5"/>
    </row>
    <row r="272" spans="1:11" s="7" customFormat="1" ht="13.15" customHeight="1">
      <c r="A272" s="108"/>
      <c r="B272" s="7" t="s">
        <v>383</v>
      </c>
      <c r="E272" s="71"/>
      <c r="G272" s="45"/>
      <c r="I272" s="72"/>
      <c r="J272" s="119"/>
      <c r="K272" s="5"/>
    </row>
    <row r="273" spans="1:12" s="64" customFormat="1" ht="3.2" customHeight="1">
      <c r="A273" s="108"/>
      <c r="B273" s="58"/>
      <c r="C273" s="59"/>
      <c r="D273" s="59"/>
      <c r="E273" s="60"/>
      <c r="F273" s="59"/>
      <c r="G273" s="61"/>
      <c r="H273" s="62"/>
      <c r="I273" s="63"/>
      <c r="J273" s="119"/>
    </row>
    <row r="274" spans="1:12" ht="13.15" customHeight="1">
      <c r="B274" s="122"/>
      <c r="I274" s="118" t="str">
        <f t="shared" ref="I274:I337" si="9">IF(ABS($E274*G274)&gt;0,$E274*G274,"")</f>
        <v/>
      </c>
    </row>
    <row r="275" spans="1:12" ht="13.15" customHeight="1">
      <c r="A275" s="108" t="s">
        <v>24</v>
      </c>
      <c r="B275" s="114" t="s">
        <v>164</v>
      </c>
      <c r="D275" s="120"/>
      <c r="H275" s="120"/>
      <c r="I275" s="118" t="str">
        <f t="shared" si="9"/>
        <v/>
      </c>
    </row>
    <row r="276" spans="1:12" ht="13.15" customHeight="1">
      <c r="B276" s="114" t="s">
        <v>384</v>
      </c>
      <c r="D276" s="120"/>
      <c r="H276" s="120"/>
    </row>
    <row r="277" spans="1:12" ht="13.15" customHeight="1">
      <c r="B277" s="43" t="s">
        <v>385</v>
      </c>
      <c r="D277" s="120"/>
      <c r="H277" s="120"/>
      <c r="I277" s="118" t="str">
        <f t="shared" si="9"/>
        <v/>
      </c>
    </row>
    <row r="278" spans="1:12" ht="13.15" customHeight="1">
      <c r="B278" s="114" t="s">
        <v>114</v>
      </c>
      <c r="D278" s="120"/>
      <c r="H278" s="120"/>
      <c r="I278" s="118" t="str">
        <f t="shared" si="9"/>
        <v/>
      </c>
    </row>
    <row r="279" spans="1:12" ht="13.15" customHeight="1">
      <c r="B279" s="114" t="s">
        <v>386</v>
      </c>
      <c r="D279" s="120"/>
      <c r="H279" s="120"/>
      <c r="I279" s="118" t="str">
        <f t="shared" si="9"/>
        <v/>
      </c>
    </row>
    <row r="280" spans="1:12" ht="13.15" customHeight="1">
      <c r="B280" s="122" t="s">
        <v>387</v>
      </c>
      <c r="D280" s="120"/>
      <c r="H280" s="120"/>
      <c r="I280" s="118" t="str">
        <f t="shared" si="9"/>
        <v/>
      </c>
    </row>
    <row r="281" spans="1:12" ht="13.15" customHeight="1">
      <c r="D281" s="120"/>
      <c r="H281" s="120"/>
      <c r="I281" s="118" t="str">
        <f t="shared" si="9"/>
        <v/>
      </c>
      <c r="K281" s="114" t="s">
        <v>1</v>
      </c>
      <c r="L281" s="114" t="s">
        <v>59</v>
      </c>
    </row>
    <row r="282" spans="1:12" ht="13.15" customHeight="1">
      <c r="A282" s="108" t="s">
        <v>196</v>
      </c>
      <c r="B282" s="111" t="s">
        <v>202</v>
      </c>
      <c r="C282" s="114" t="s">
        <v>1</v>
      </c>
      <c r="D282" s="120"/>
      <c r="E282" s="116">
        <v>115</v>
      </c>
      <c r="G282" s="40"/>
      <c r="H282" s="120"/>
      <c r="I282" s="118" t="str">
        <f t="shared" si="9"/>
        <v/>
      </c>
      <c r="K282" s="114" t="e">
        <f>L282*0.3</f>
        <v>#REF!</v>
      </c>
      <c r="L282" s="114" t="e">
        <f t="shared" ref="L282:L287" si="10">K173</f>
        <v>#REF!</v>
      </c>
    </row>
    <row r="283" spans="1:12" ht="13.15" customHeight="1">
      <c r="A283" s="108" t="s">
        <v>197</v>
      </c>
      <c r="B283" s="111" t="s">
        <v>203</v>
      </c>
      <c r="C283" s="114" t="s">
        <v>1</v>
      </c>
      <c r="D283" s="120"/>
      <c r="E283" s="116">
        <v>160</v>
      </c>
      <c r="G283" s="40"/>
      <c r="H283" s="120"/>
      <c r="I283" s="118" t="str">
        <f t="shared" si="9"/>
        <v/>
      </c>
      <c r="K283" s="114" t="e">
        <f t="shared" ref="K283:K287" si="11">L283*0.3</f>
        <v>#REF!</v>
      </c>
      <c r="L283" s="114" t="e">
        <f t="shared" si="10"/>
        <v>#REF!</v>
      </c>
    </row>
    <row r="284" spans="1:12" ht="13.15" customHeight="1">
      <c r="A284" s="108" t="s">
        <v>198</v>
      </c>
      <c r="B284" s="111" t="s">
        <v>204</v>
      </c>
      <c r="C284" s="114" t="s">
        <v>1</v>
      </c>
      <c r="D284" s="120"/>
      <c r="E284" s="116">
        <v>30</v>
      </c>
      <c r="G284" s="40"/>
      <c r="H284" s="120"/>
      <c r="I284" s="118" t="str">
        <f t="shared" si="9"/>
        <v/>
      </c>
      <c r="K284" s="114">
        <f t="shared" si="11"/>
        <v>28.815000000000001</v>
      </c>
      <c r="L284" s="114">
        <f t="shared" si="10"/>
        <v>96.050000000000011</v>
      </c>
    </row>
    <row r="285" spans="1:12" ht="13.15" customHeight="1">
      <c r="A285" s="108" t="s">
        <v>199</v>
      </c>
      <c r="B285" s="111" t="s">
        <v>207</v>
      </c>
      <c r="C285" s="114" t="s">
        <v>1</v>
      </c>
      <c r="D285" s="120"/>
      <c r="G285" s="40"/>
      <c r="H285" s="120"/>
      <c r="I285" s="118" t="str">
        <f t="shared" si="9"/>
        <v/>
      </c>
      <c r="K285" s="114">
        <f t="shared" si="11"/>
        <v>0</v>
      </c>
      <c r="L285" s="114">
        <f t="shared" si="10"/>
        <v>0</v>
      </c>
    </row>
    <row r="286" spans="1:12" ht="13.15" customHeight="1">
      <c r="A286" s="108" t="s">
        <v>200</v>
      </c>
      <c r="B286" s="111" t="s">
        <v>205</v>
      </c>
      <c r="C286" s="114" t="s">
        <v>1</v>
      </c>
      <c r="D286" s="120"/>
      <c r="E286" s="116">
        <v>32</v>
      </c>
      <c r="G286" s="40"/>
      <c r="H286" s="120"/>
      <c r="I286" s="118" t="str">
        <f t="shared" si="9"/>
        <v/>
      </c>
      <c r="K286" s="114">
        <f t="shared" si="11"/>
        <v>26.7</v>
      </c>
      <c r="L286" s="114">
        <f t="shared" si="10"/>
        <v>89</v>
      </c>
    </row>
    <row r="287" spans="1:12" ht="13.15" customHeight="1">
      <c r="A287" s="108" t="s">
        <v>201</v>
      </c>
      <c r="B287" s="111" t="s">
        <v>206</v>
      </c>
      <c r="C287" s="114" t="s">
        <v>1</v>
      </c>
      <c r="D287" s="120"/>
      <c r="G287" s="40"/>
      <c r="H287" s="120"/>
      <c r="I287" s="118" t="str">
        <f t="shared" si="9"/>
        <v/>
      </c>
      <c r="K287" s="114">
        <f t="shared" si="11"/>
        <v>0</v>
      </c>
      <c r="L287" s="114">
        <f t="shared" si="10"/>
        <v>0</v>
      </c>
    </row>
    <row r="288" spans="1:12" ht="13.15" customHeight="1">
      <c r="D288" s="120"/>
      <c r="G288" s="40"/>
      <c r="H288" s="120"/>
      <c r="I288" s="118" t="str">
        <f t="shared" si="9"/>
        <v/>
      </c>
    </row>
    <row r="289" spans="1:14" ht="13.15" customHeight="1">
      <c r="B289" s="122"/>
      <c r="I289" s="118" t="str">
        <f t="shared" si="9"/>
        <v/>
      </c>
    </row>
    <row r="290" spans="1:14" ht="13.15" customHeight="1">
      <c r="A290" s="108" t="s">
        <v>26</v>
      </c>
      <c r="B290" s="114" t="s">
        <v>165</v>
      </c>
      <c r="D290" s="120"/>
      <c r="H290" s="120"/>
      <c r="I290" s="118" t="str">
        <f t="shared" si="9"/>
        <v/>
      </c>
    </row>
    <row r="291" spans="1:14" ht="13.15" customHeight="1">
      <c r="B291" s="43" t="s">
        <v>385</v>
      </c>
      <c r="D291" s="120"/>
      <c r="H291" s="120"/>
      <c r="I291" s="118" t="str">
        <f t="shared" si="9"/>
        <v/>
      </c>
    </row>
    <row r="292" spans="1:14" ht="13.15" customHeight="1">
      <c r="B292" s="114" t="s">
        <v>114</v>
      </c>
      <c r="D292" s="120"/>
      <c r="H292" s="120"/>
      <c r="I292" s="118" t="str">
        <f t="shared" si="9"/>
        <v/>
      </c>
    </row>
    <row r="293" spans="1:14" ht="13.15" customHeight="1">
      <c r="B293" s="114" t="s">
        <v>115</v>
      </c>
      <c r="D293" s="120"/>
      <c r="H293" s="120"/>
      <c r="I293" s="118" t="str">
        <f t="shared" si="9"/>
        <v/>
      </c>
    </row>
    <row r="294" spans="1:14" ht="13.15" customHeight="1">
      <c r="B294" s="114" t="s">
        <v>388</v>
      </c>
      <c r="D294" s="120"/>
      <c r="H294" s="120"/>
      <c r="I294" s="118" t="str">
        <f t="shared" si="9"/>
        <v/>
      </c>
    </row>
    <row r="295" spans="1:14" ht="13.15" customHeight="1">
      <c r="B295" s="122" t="s">
        <v>387</v>
      </c>
      <c r="D295" s="120"/>
      <c r="H295" s="120"/>
      <c r="I295" s="118" t="str">
        <f t="shared" si="9"/>
        <v/>
      </c>
    </row>
    <row r="296" spans="1:14" ht="13.15" customHeight="1">
      <c r="D296" s="120"/>
      <c r="H296" s="120"/>
      <c r="I296" s="118" t="str">
        <f t="shared" si="9"/>
        <v/>
      </c>
      <c r="L296" s="123" t="s">
        <v>216</v>
      </c>
      <c r="M296" s="123" t="s">
        <v>218</v>
      </c>
      <c r="N296" s="114" t="s">
        <v>257</v>
      </c>
    </row>
    <row r="297" spans="1:14" ht="13.15" customHeight="1">
      <c r="A297" s="108" t="s">
        <v>196</v>
      </c>
      <c r="B297" s="111" t="s">
        <v>202</v>
      </c>
      <c r="C297" s="114" t="s">
        <v>1</v>
      </c>
      <c r="D297" s="120"/>
      <c r="E297" s="116">
        <v>0</v>
      </c>
      <c r="G297" s="40"/>
      <c r="H297" s="120"/>
      <c r="I297" s="118" t="str">
        <f t="shared" si="9"/>
        <v/>
      </c>
      <c r="K297" s="123">
        <f t="shared" ref="K297:K302" si="12">SUM(L297:P297)</f>
        <v>115</v>
      </c>
      <c r="L297" s="114">
        <f>E282</f>
        <v>115</v>
      </c>
    </row>
    <row r="298" spans="1:14" ht="13.15" customHeight="1">
      <c r="A298" s="108" t="s">
        <v>197</v>
      </c>
      <c r="B298" s="111" t="s">
        <v>203</v>
      </c>
      <c r="C298" s="114" t="s">
        <v>1</v>
      </c>
      <c r="D298" s="120"/>
      <c r="E298" s="116">
        <v>0</v>
      </c>
      <c r="G298" s="40"/>
      <c r="H298" s="120"/>
      <c r="I298" s="118" t="str">
        <f t="shared" si="9"/>
        <v/>
      </c>
      <c r="K298" s="123">
        <f t="shared" si="12"/>
        <v>160</v>
      </c>
      <c r="L298" s="114">
        <f t="shared" ref="L298:L302" si="13">E283</f>
        <v>160</v>
      </c>
    </row>
    <row r="299" spans="1:14" ht="13.15" customHeight="1">
      <c r="A299" s="108" t="s">
        <v>198</v>
      </c>
      <c r="B299" s="111" t="s">
        <v>204</v>
      </c>
      <c r="C299" s="114" t="s">
        <v>1</v>
      </c>
      <c r="D299" s="120"/>
      <c r="E299" s="116">
        <v>0</v>
      </c>
      <c r="G299" s="40"/>
      <c r="H299" s="120"/>
      <c r="I299" s="118" t="str">
        <f t="shared" si="9"/>
        <v/>
      </c>
      <c r="K299" s="123">
        <f t="shared" si="12"/>
        <v>30</v>
      </c>
      <c r="L299" s="114">
        <f t="shared" si="13"/>
        <v>30</v>
      </c>
    </row>
    <row r="300" spans="1:14" ht="13.15" customHeight="1">
      <c r="A300" s="108" t="s">
        <v>199</v>
      </c>
      <c r="B300" s="111" t="s">
        <v>207</v>
      </c>
      <c r="C300" s="114" t="s">
        <v>1</v>
      </c>
      <c r="D300" s="120"/>
      <c r="G300" s="40"/>
      <c r="H300" s="120"/>
      <c r="I300" s="118" t="str">
        <f t="shared" si="9"/>
        <v/>
      </c>
      <c r="K300" s="123">
        <f t="shared" si="12"/>
        <v>0</v>
      </c>
      <c r="L300" s="114">
        <f t="shared" si="13"/>
        <v>0</v>
      </c>
    </row>
    <row r="301" spans="1:14" ht="13.15" customHeight="1">
      <c r="A301" s="108" t="s">
        <v>200</v>
      </c>
      <c r="B301" s="111" t="s">
        <v>205</v>
      </c>
      <c r="C301" s="114" t="s">
        <v>1</v>
      </c>
      <c r="D301" s="120"/>
      <c r="E301" s="116">
        <v>6</v>
      </c>
      <c r="G301" s="40"/>
      <c r="H301" s="120"/>
      <c r="I301" s="118" t="str">
        <f t="shared" si="9"/>
        <v/>
      </c>
      <c r="K301" s="123">
        <f t="shared" si="12"/>
        <v>32</v>
      </c>
      <c r="L301" s="114">
        <f t="shared" si="13"/>
        <v>32</v>
      </c>
    </row>
    <row r="302" spans="1:14" ht="13.15" customHeight="1">
      <c r="A302" s="108" t="s">
        <v>201</v>
      </c>
      <c r="B302" s="111" t="s">
        <v>206</v>
      </c>
      <c r="C302" s="114" t="s">
        <v>1</v>
      </c>
      <c r="D302" s="120"/>
      <c r="E302" s="116">
        <v>25</v>
      </c>
      <c r="G302" s="40"/>
      <c r="H302" s="120"/>
      <c r="I302" s="118" t="str">
        <f t="shared" si="9"/>
        <v/>
      </c>
      <c r="K302" s="123">
        <f t="shared" si="12"/>
        <v>64.8</v>
      </c>
      <c r="L302" s="114">
        <f t="shared" si="13"/>
        <v>0</v>
      </c>
      <c r="N302" s="114">
        <f>360*0.6*0.3</f>
        <v>64.8</v>
      </c>
    </row>
    <row r="303" spans="1:14" ht="13.15" customHeight="1">
      <c r="D303" s="120"/>
      <c r="G303" s="40"/>
      <c r="H303" s="120"/>
      <c r="I303" s="118" t="str">
        <f t="shared" si="9"/>
        <v/>
      </c>
      <c r="K303" s="123"/>
    </row>
    <row r="304" spans="1:14" ht="13.15" customHeight="1">
      <c r="G304" s="40"/>
      <c r="H304" s="120"/>
      <c r="I304" s="118" t="str">
        <f t="shared" si="9"/>
        <v/>
      </c>
    </row>
    <row r="305" spans="1:13" ht="13.15" customHeight="1">
      <c r="A305" s="108" t="s">
        <v>27</v>
      </c>
      <c r="B305" s="114" t="s">
        <v>220</v>
      </c>
      <c r="G305" s="40"/>
      <c r="H305" s="120"/>
      <c r="I305" s="118" t="str">
        <f t="shared" si="9"/>
        <v/>
      </c>
    </row>
    <row r="306" spans="1:13" ht="13.15" customHeight="1">
      <c r="B306" s="114" t="s">
        <v>114</v>
      </c>
      <c r="G306" s="40"/>
      <c r="H306" s="120"/>
      <c r="I306" s="118" t="str">
        <f t="shared" si="9"/>
        <v/>
      </c>
    </row>
    <row r="307" spans="1:13" ht="13.15" customHeight="1">
      <c r="B307" s="114" t="s">
        <v>115</v>
      </c>
      <c r="G307" s="40"/>
      <c r="H307" s="120"/>
      <c r="I307" s="118" t="str">
        <f t="shared" si="9"/>
        <v/>
      </c>
    </row>
    <row r="308" spans="1:13" ht="13.15" customHeight="1">
      <c r="B308" s="114" t="s">
        <v>116</v>
      </c>
      <c r="G308" s="40"/>
      <c r="H308" s="120"/>
      <c r="I308" s="118" t="str">
        <f t="shared" si="9"/>
        <v/>
      </c>
    </row>
    <row r="309" spans="1:13" ht="13.15" customHeight="1">
      <c r="B309" s="122" t="s">
        <v>387</v>
      </c>
      <c r="G309" s="40"/>
      <c r="H309" s="120"/>
      <c r="I309" s="118" t="str">
        <f t="shared" si="9"/>
        <v/>
      </c>
    </row>
    <row r="310" spans="1:13" ht="13.15" customHeight="1">
      <c r="G310" s="40"/>
      <c r="H310" s="120"/>
      <c r="I310" s="118" t="str">
        <f t="shared" si="9"/>
        <v/>
      </c>
      <c r="M310" s="123" t="s">
        <v>218</v>
      </c>
    </row>
    <row r="311" spans="1:13" ht="13.15" customHeight="1">
      <c r="A311" s="108" t="s">
        <v>196</v>
      </c>
      <c r="B311" s="111" t="s">
        <v>202</v>
      </c>
      <c r="C311" s="114" t="s">
        <v>1</v>
      </c>
      <c r="E311" s="116">
        <v>115</v>
      </c>
      <c r="G311" s="40"/>
      <c r="H311" s="120"/>
      <c r="I311" s="118" t="str">
        <f t="shared" si="9"/>
        <v/>
      </c>
      <c r="K311" s="114">
        <f t="shared" ref="K311:K316" si="14">SUM(L311:P311)</f>
        <v>115</v>
      </c>
      <c r="L311" s="114">
        <f>E282</f>
        <v>115</v>
      </c>
    </row>
    <row r="312" spans="1:13" ht="13.15" customHeight="1">
      <c r="A312" s="108" t="s">
        <v>197</v>
      </c>
      <c r="B312" s="111" t="s">
        <v>203</v>
      </c>
      <c r="C312" s="114" t="s">
        <v>1</v>
      </c>
      <c r="E312" s="116">
        <v>160</v>
      </c>
      <c r="G312" s="40"/>
      <c r="H312" s="120"/>
      <c r="I312" s="118" t="str">
        <f t="shared" si="9"/>
        <v/>
      </c>
      <c r="K312" s="114">
        <f t="shared" si="14"/>
        <v>160</v>
      </c>
      <c r="L312" s="114">
        <f t="shared" ref="L312:L316" si="15">E283</f>
        <v>160</v>
      </c>
    </row>
    <row r="313" spans="1:13" ht="13.15" customHeight="1">
      <c r="A313" s="108" t="s">
        <v>198</v>
      </c>
      <c r="B313" s="111" t="s">
        <v>204</v>
      </c>
      <c r="C313" s="114" t="s">
        <v>1</v>
      </c>
      <c r="E313" s="116">
        <v>38</v>
      </c>
      <c r="G313" s="40"/>
      <c r="H313" s="120"/>
      <c r="I313" s="118" t="str">
        <f t="shared" si="9"/>
        <v/>
      </c>
      <c r="K313" s="114">
        <f t="shared" si="14"/>
        <v>68.72</v>
      </c>
      <c r="L313" s="114">
        <f t="shared" si="15"/>
        <v>30</v>
      </c>
      <c r="M313" s="114">
        <f>2.2*2.2*1*4*2</f>
        <v>38.720000000000006</v>
      </c>
    </row>
    <row r="314" spans="1:13" ht="13.15" customHeight="1">
      <c r="A314" s="108" t="s">
        <v>199</v>
      </c>
      <c r="B314" s="111" t="s">
        <v>207</v>
      </c>
      <c r="C314" s="114" t="s">
        <v>1</v>
      </c>
      <c r="G314" s="40"/>
      <c r="H314" s="120"/>
      <c r="I314" s="118" t="str">
        <f t="shared" si="9"/>
        <v/>
      </c>
      <c r="K314" s="114">
        <f t="shared" si="14"/>
        <v>0</v>
      </c>
      <c r="L314" s="114">
        <f t="shared" si="15"/>
        <v>0</v>
      </c>
    </row>
    <row r="315" spans="1:13" ht="13.15" customHeight="1">
      <c r="A315" s="108" t="s">
        <v>200</v>
      </c>
      <c r="B315" s="111" t="s">
        <v>205</v>
      </c>
      <c r="C315" s="114" t="s">
        <v>1</v>
      </c>
      <c r="E315" s="116">
        <v>6</v>
      </c>
      <c r="G315" s="40"/>
      <c r="H315" s="120"/>
      <c r="I315" s="118" t="str">
        <f t="shared" si="9"/>
        <v/>
      </c>
      <c r="K315" s="114">
        <f t="shared" si="14"/>
        <v>32</v>
      </c>
      <c r="L315" s="114">
        <f t="shared" si="15"/>
        <v>32</v>
      </c>
    </row>
    <row r="316" spans="1:13" ht="13.15" customHeight="1">
      <c r="A316" s="108" t="s">
        <v>201</v>
      </c>
      <c r="B316" s="111" t="s">
        <v>206</v>
      </c>
      <c r="C316" s="114" t="s">
        <v>1</v>
      </c>
      <c r="G316" s="40"/>
      <c r="H316" s="120"/>
      <c r="I316" s="118" t="str">
        <f t="shared" si="9"/>
        <v/>
      </c>
      <c r="K316" s="114">
        <f t="shared" si="14"/>
        <v>0</v>
      </c>
      <c r="L316" s="114">
        <f t="shared" si="15"/>
        <v>0</v>
      </c>
    </row>
    <row r="317" spans="1:13" ht="13.15" customHeight="1">
      <c r="G317" s="40"/>
      <c r="H317" s="120"/>
      <c r="I317" s="118" t="str">
        <f t="shared" si="9"/>
        <v/>
      </c>
    </row>
    <row r="318" spans="1:13" ht="13.15" customHeight="1">
      <c r="G318" s="40"/>
      <c r="H318" s="120"/>
      <c r="I318" s="118" t="str">
        <f t="shared" si="9"/>
        <v/>
      </c>
    </row>
    <row r="319" spans="1:13" ht="13.15" customHeight="1">
      <c r="A319" s="108" t="s">
        <v>28</v>
      </c>
      <c r="B319" s="114" t="s">
        <v>172</v>
      </c>
      <c r="H319" s="120"/>
      <c r="I319" s="118" t="str">
        <f t="shared" si="9"/>
        <v/>
      </c>
    </row>
    <row r="320" spans="1:13" ht="13.15" customHeight="1">
      <c r="B320" s="114" t="s">
        <v>117</v>
      </c>
      <c r="H320" s="120"/>
      <c r="I320" s="118" t="str">
        <f t="shared" si="9"/>
        <v/>
      </c>
    </row>
    <row r="321" spans="1:11" ht="13.15" customHeight="1">
      <c r="H321" s="120"/>
      <c r="I321" s="118" t="str">
        <f t="shared" si="9"/>
        <v/>
      </c>
    </row>
    <row r="322" spans="1:11" ht="13.15" customHeight="1">
      <c r="A322" s="108" t="s">
        <v>196</v>
      </c>
      <c r="B322" s="111" t="s">
        <v>202</v>
      </c>
      <c r="C322" s="114" t="s">
        <v>59</v>
      </c>
      <c r="E322" s="116">
        <v>380</v>
      </c>
      <c r="H322" s="120"/>
      <c r="I322" s="118" t="str">
        <f t="shared" si="9"/>
        <v/>
      </c>
      <c r="K322" s="114" t="e">
        <f>L282</f>
        <v>#REF!</v>
      </c>
    </row>
    <row r="323" spans="1:11" ht="13.15" customHeight="1">
      <c r="A323" s="108" t="s">
        <v>197</v>
      </c>
      <c r="B323" s="111" t="s">
        <v>203</v>
      </c>
      <c r="C323" s="114" t="s">
        <v>59</v>
      </c>
      <c r="E323" s="116">
        <v>520</v>
      </c>
      <c r="H323" s="120"/>
      <c r="I323" s="118" t="str">
        <f t="shared" si="9"/>
        <v/>
      </c>
      <c r="K323" s="114" t="e">
        <f t="shared" ref="K323:K328" si="16">L283</f>
        <v>#REF!</v>
      </c>
    </row>
    <row r="324" spans="1:11" ht="13.15" customHeight="1">
      <c r="A324" s="108" t="s">
        <v>198</v>
      </c>
      <c r="B324" s="111" t="s">
        <v>204</v>
      </c>
      <c r="C324" s="114" t="s">
        <v>59</v>
      </c>
      <c r="E324" s="116">
        <v>96</v>
      </c>
      <c r="H324" s="120"/>
      <c r="I324" s="118" t="str">
        <f t="shared" si="9"/>
        <v/>
      </c>
      <c r="K324" s="114">
        <f t="shared" si="16"/>
        <v>96.050000000000011</v>
      </c>
    </row>
    <row r="325" spans="1:11" ht="13.15" customHeight="1">
      <c r="A325" s="108" t="s">
        <v>199</v>
      </c>
      <c r="B325" s="111" t="s">
        <v>207</v>
      </c>
      <c r="C325" s="114" t="s">
        <v>59</v>
      </c>
      <c r="H325" s="120"/>
      <c r="I325" s="118" t="str">
        <f t="shared" si="9"/>
        <v/>
      </c>
      <c r="K325" s="114">
        <f t="shared" si="16"/>
        <v>0</v>
      </c>
    </row>
    <row r="326" spans="1:11" ht="13.15" customHeight="1">
      <c r="A326" s="108" t="s">
        <v>200</v>
      </c>
      <c r="B326" s="111" t="s">
        <v>205</v>
      </c>
      <c r="C326" s="114" t="s">
        <v>59</v>
      </c>
      <c r="E326" s="116">
        <v>275</v>
      </c>
      <c r="H326" s="120"/>
      <c r="I326" s="118" t="str">
        <f t="shared" si="9"/>
        <v/>
      </c>
      <c r="K326" s="114" t="e">
        <f>#REF!</f>
        <v>#REF!</v>
      </c>
    </row>
    <row r="327" spans="1:11" ht="13.15" customHeight="1">
      <c r="A327" s="108" t="s">
        <v>201</v>
      </c>
      <c r="B327" s="111" t="s">
        <v>206</v>
      </c>
      <c r="C327" s="114" t="s">
        <v>59</v>
      </c>
      <c r="H327" s="120"/>
      <c r="I327" s="118" t="str">
        <f t="shared" si="9"/>
        <v/>
      </c>
      <c r="K327" s="114">
        <f t="shared" si="16"/>
        <v>0</v>
      </c>
    </row>
    <row r="328" spans="1:11" ht="13.15" customHeight="1">
      <c r="C328" s="114" t="s">
        <v>59</v>
      </c>
      <c r="H328" s="120"/>
      <c r="I328" s="118" t="str">
        <f t="shared" si="9"/>
        <v/>
      </c>
      <c r="K328" s="114">
        <f t="shared" si="16"/>
        <v>0</v>
      </c>
    </row>
    <row r="329" spans="1:11" ht="13.15" customHeight="1">
      <c r="H329" s="120"/>
      <c r="I329" s="118" t="str">
        <f t="shared" si="9"/>
        <v/>
      </c>
    </row>
    <row r="330" spans="1:11" s="123" customFormat="1" ht="13.15" customHeight="1">
      <c r="A330" s="108"/>
      <c r="B330" s="115"/>
      <c r="E330" s="125"/>
      <c r="G330" s="124"/>
      <c r="H330" s="126"/>
      <c r="I330" s="118" t="str">
        <f t="shared" si="9"/>
        <v/>
      </c>
      <c r="J330" s="119"/>
    </row>
    <row r="331" spans="1:11" s="123" customFormat="1" ht="13.15" customHeight="1">
      <c r="A331" s="108" t="s">
        <v>0</v>
      </c>
      <c r="B331" s="123" t="s">
        <v>118</v>
      </c>
      <c r="E331" s="125"/>
      <c r="G331" s="124"/>
      <c r="H331" s="126"/>
      <c r="I331" s="118" t="str">
        <f t="shared" si="9"/>
        <v/>
      </c>
      <c r="J331" s="119"/>
    </row>
    <row r="332" spans="1:11" s="123" customFormat="1" ht="13.15" customHeight="1">
      <c r="A332" s="108"/>
      <c r="B332" s="123" t="s">
        <v>119</v>
      </c>
      <c r="E332" s="125"/>
      <c r="G332" s="124"/>
      <c r="H332" s="126"/>
      <c r="I332" s="118" t="str">
        <f t="shared" si="9"/>
        <v/>
      </c>
      <c r="J332" s="119"/>
    </row>
    <row r="333" spans="1:11" s="123" customFormat="1" ht="13.15" customHeight="1">
      <c r="A333" s="108"/>
      <c r="B333" s="114" t="s">
        <v>389</v>
      </c>
      <c r="E333" s="125"/>
      <c r="G333" s="124"/>
      <c r="H333" s="126"/>
      <c r="I333" s="118" t="str">
        <f t="shared" si="9"/>
        <v/>
      </c>
      <c r="J333" s="119"/>
    </row>
    <row r="334" spans="1:11" s="123" customFormat="1" ht="13.15" customHeight="1">
      <c r="A334" s="108"/>
      <c r="B334" s="114" t="s">
        <v>390</v>
      </c>
      <c r="E334" s="125"/>
      <c r="G334" s="124"/>
      <c r="H334" s="126"/>
      <c r="I334" s="118" t="str">
        <f t="shared" si="9"/>
        <v/>
      </c>
      <c r="J334" s="119"/>
    </row>
    <row r="335" spans="1:11" s="123" customFormat="1" ht="13.15" customHeight="1">
      <c r="A335" s="108"/>
      <c r="B335" s="94" t="s">
        <v>391</v>
      </c>
      <c r="E335" s="125"/>
      <c r="G335" s="124"/>
      <c r="H335" s="126"/>
      <c r="I335" s="118" t="str">
        <f t="shared" si="9"/>
        <v/>
      </c>
      <c r="J335" s="119"/>
    </row>
    <row r="336" spans="1:11" s="123" customFormat="1" ht="13.15" customHeight="1">
      <c r="A336" s="108"/>
      <c r="B336" s="115"/>
      <c r="E336" s="125"/>
      <c r="G336" s="124"/>
      <c r="H336" s="126"/>
      <c r="I336" s="118" t="str">
        <f t="shared" si="9"/>
        <v/>
      </c>
      <c r="J336" s="119"/>
    </row>
    <row r="337" spans="1:12" s="123" customFormat="1" ht="13.15" customHeight="1">
      <c r="A337" s="108" t="s">
        <v>196</v>
      </c>
      <c r="B337" s="111" t="s">
        <v>202</v>
      </c>
      <c r="C337" s="123" t="s">
        <v>59</v>
      </c>
      <c r="E337" s="116">
        <v>380</v>
      </c>
      <c r="G337" s="124"/>
      <c r="H337" s="126"/>
      <c r="I337" s="118" t="str">
        <f t="shared" si="9"/>
        <v/>
      </c>
      <c r="J337" s="119"/>
      <c r="K337" s="123" t="e">
        <f>L282</f>
        <v>#REF!</v>
      </c>
    </row>
    <row r="338" spans="1:12" s="123" customFormat="1" ht="13.15" customHeight="1">
      <c r="A338" s="108" t="s">
        <v>197</v>
      </c>
      <c r="B338" s="111" t="s">
        <v>203</v>
      </c>
      <c r="C338" s="123" t="s">
        <v>59</v>
      </c>
      <c r="E338" s="116">
        <v>520</v>
      </c>
      <c r="G338" s="124"/>
      <c r="H338" s="126"/>
      <c r="I338" s="118" t="str">
        <f t="shared" ref="I338:I342" si="17">IF(ABS($E338*G338)&gt;0,$E338*G338,"")</f>
        <v/>
      </c>
      <c r="J338" s="119"/>
      <c r="K338" s="123" t="e">
        <f t="shared" ref="K338:K342" si="18">L283</f>
        <v>#REF!</v>
      </c>
    </row>
    <row r="339" spans="1:12" s="123" customFormat="1" ht="13.15" customHeight="1">
      <c r="A339" s="108" t="s">
        <v>198</v>
      </c>
      <c r="B339" s="111" t="s">
        <v>204</v>
      </c>
      <c r="C339" s="123" t="s">
        <v>59</v>
      </c>
      <c r="E339" s="116">
        <v>100</v>
      </c>
      <c r="G339" s="124"/>
      <c r="H339" s="126"/>
      <c r="I339" s="118" t="str">
        <f t="shared" si="17"/>
        <v/>
      </c>
      <c r="J339" s="119"/>
      <c r="K339" s="123">
        <f t="shared" si="18"/>
        <v>96.050000000000011</v>
      </c>
    </row>
    <row r="340" spans="1:12" s="123" customFormat="1" ht="13.15" customHeight="1">
      <c r="A340" s="108" t="s">
        <v>199</v>
      </c>
      <c r="B340" s="111" t="s">
        <v>207</v>
      </c>
      <c r="C340" s="123" t="s">
        <v>59</v>
      </c>
      <c r="E340" s="116"/>
      <c r="G340" s="124"/>
      <c r="H340" s="126"/>
      <c r="I340" s="118" t="str">
        <f t="shared" si="17"/>
        <v/>
      </c>
      <c r="J340" s="119"/>
      <c r="K340" s="123">
        <f t="shared" si="18"/>
        <v>0</v>
      </c>
    </row>
    <row r="341" spans="1:12" s="123" customFormat="1" ht="13.15" customHeight="1">
      <c r="A341" s="108" t="s">
        <v>200</v>
      </c>
      <c r="B341" s="111" t="s">
        <v>205</v>
      </c>
      <c r="C341" s="123" t="s">
        <v>59</v>
      </c>
      <c r="E341" s="116">
        <v>280</v>
      </c>
      <c r="G341" s="124"/>
      <c r="H341" s="126"/>
      <c r="I341" s="118" t="str">
        <f t="shared" si="17"/>
        <v/>
      </c>
      <c r="J341" s="119"/>
      <c r="K341" s="123">
        <f t="shared" si="18"/>
        <v>89</v>
      </c>
    </row>
    <row r="342" spans="1:12" s="123" customFormat="1" ht="13.15" customHeight="1">
      <c r="A342" s="108" t="s">
        <v>201</v>
      </c>
      <c r="B342" s="111" t="s">
        <v>206</v>
      </c>
      <c r="C342" s="123" t="s">
        <v>59</v>
      </c>
      <c r="E342" s="125"/>
      <c r="G342" s="124"/>
      <c r="H342" s="126"/>
      <c r="I342" s="118" t="str">
        <f t="shared" si="17"/>
        <v/>
      </c>
      <c r="J342" s="119"/>
      <c r="K342" s="123">
        <f t="shared" si="18"/>
        <v>0</v>
      </c>
    </row>
    <row r="343" spans="1:12" s="123" customFormat="1" ht="13.15" customHeight="1">
      <c r="A343" s="108"/>
      <c r="B343" s="115"/>
      <c r="E343" s="125"/>
      <c r="G343" s="124"/>
      <c r="H343" s="126"/>
      <c r="I343" s="118"/>
      <c r="J343" s="119"/>
    </row>
    <row r="344" spans="1:12" ht="13.15" customHeight="1">
      <c r="D344" s="120"/>
      <c r="G344" s="40"/>
      <c r="H344" s="120"/>
      <c r="I344" s="118" t="str">
        <f t="shared" ref="I344:I402" si="19">IF(ABS($E344*G344)&gt;0,$E344*G344,"")</f>
        <v/>
      </c>
    </row>
    <row r="345" spans="1:12" ht="13.15" customHeight="1">
      <c r="A345" s="108" t="s">
        <v>34</v>
      </c>
      <c r="B345" s="114" t="s">
        <v>166</v>
      </c>
      <c r="H345" s="120"/>
      <c r="I345" s="118" t="str">
        <f t="shared" si="19"/>
        <v/>
      </c>
    </row>
    <row r="346" spans="1:12" ht="13.15" customHeight="1">
      <c r="B346" s="114" t="s">
        <v>392</v>
      </c>
      <c r="H346" s="120"/>
      <c r="I346" s="118" t="str">
        <f t="shared" si="19"/>
        <v/>
      </c>
    </row>
    <row r="347" spans="1:12" ht="13.15" customHeight="1">
      <c r="B347" s="114" t="s">
        <v>393</v>
      </c>
      <c r="H347" s="120"/>
      <c r="I347" s="118" t="str">
        <f t="shared" si="19"/>
        <v/>
      </c>
    </row>
    <row r="348" spans="1:12" ht="13.15" customHeight="1">
      <c r="B348" s="114" t="s">
        <v>394</v>
      </c>
      <c r="H348" s="120"/>
      <c r="I348" s="118" t="str">
        <f t="shared" si="19"/>
        <v/>
      </c>
    </row>
    <row r="349" spans="1:12" ht="13.15" customHeight="1">
      <c r="B349" s="114" t="s">
        <v>395</v>
      </c>
      <c r="H349" s="120"/>
      <c r="I349" s="118" t="str">
        <f t="shared" si="19"/>
        <v/>
      </c>
    </row>
    <row r="350" spans="1:12" ht="13.15" customHeight="1">
      <c r="B350" s="115" t="s">
        <v>396</v>
      </c>
      <c r="D350" s="120"/>
      <c r="H350" s="120"/>
      <c r="I350" s="118" t="str">
        <f t="shared" si="19"/>
        <v/>
      </c>
    </row>
    <row r="351" spans="1:12" ht="13.15" customHeight="1">
      <c r="D351" s="120"/>
      <c r="H351" s="120"/>
      <c r="I351" s="118" t="str">
        <f t="shared" si="19"/>
        <v/>
      </c>
    </row>
    <row r="352" spans="1:12" ht="13.15" customHeight="1">
      <c r="B352" s="115" t="s">
        <v>167</v>
      </c>
      <c r="D352" s="120"/>
      <c r="H352" s="120"/>
      <c r="K352" s="114" t="s">
        <v>1</v>
      </c>
      <c r="L352" s="114" t="s">
        <v>59</v>
      </c>
    </row>
    <row r="353" spans="1:12" ht="13.15" customHeight="1">
      <c r="A353" s="108" t="s">
        <v>196</v>
      </c>
      <c r="B353" s="111" t="s">
        <v>202</v>
      </c>
      <c r="C353" s="114" t="s">
        <v>1</v>
      </c>
      <c r="D353" s="120"/>
      <c r="E353" s="116">
        <v>120</v>
      </c>
      <c r="F353"/>
      <c r="H353" s="120"/>
      <c r="I353" s="118" t="str">
        <f t="shared" ref="I353:I358" si="20">IF(ABS($E353*G353)&gt;0,$E353*G353,"")</f>
        <v/>
      </c>
      <c r="K353" s="114">
        <f>L353*0.3</f>
        <v>114</v>
      </c>
      <c r="L353" s="114">
        <f>E322</f>
        <v>380</v>
      </c>
    </row>
    <row r="354" spans="1:12" ht="13.15" customHeight="1">
      <c r="A354" s="108" t="s">
        <v>197</v>
      </c>
      <c r="B354" s="111" t="s">
        <v>203</v>
      </c>
      <c r="C354" s="114" t="s">
        <v>1</v>
      </c>
      <c r="D354" s="120"/>
      <c r="E354" s="116">
        <v>160</v>
      </c>
      <c r="F354"/>
      <c r="H354" s="120"/>
      <c r="I354" s="118" t="str">
        <f t="shared" si="20"/>
        <v/>
      </c>
      <c r="K354" s="114">
        <f t="shared" ref="K354:K358" si="21">L354*0.3</f>
        <v>156</v>
      </c>
      <c r="L354" s="114">
        <f t="shared" ref="L354:L358" si="22">E323</f>
        <v>520</v>
      </c>
    </row>
    <row r="355" spans="1:12" ht="13.15" customHeight="1">
      <c r="A355" s="108" t="s">
        <v>198</v>
      </c>
      <c r="B355" s="111" t="s">
        <v>204</v>
      </c>
      <c r="C355" s="114" t="s">
        <v>1</v>
      </c>
      <c r="D355" s="120"/>
      <c r="E355" s="116">
        <v>30</v>
      </c>
      <c r="F355"/>
      <c r="H355" s="120"/>
      <c r="I355" s="118" t="str">
        <f t="shared" si="20"/>
        <v/>
      </c>
      <c r="K355" s="114">
        <f t="shared" si="21"/>
        <v>28.799999999999997</v>
      </c>
      <c r="L355" s="114">
        <f t="shared" si="22"/>
        <v>96</v>
      </c>
    </row>
    <row r="356" spans="1:12" ht="13.15" customHeight="1">
      <c r="A356" s="108" t="s">
        <v>199</v>
      </c>
      <c r="B356" s="111" t="s">
        <v>207</v>
      </c>
      <c r="C356" s="114" t="s">
        <v>1</v>
      </c>
      <c r="D356" s="120"/>
      <c r="F356"/>
      <c r="H356" s="120"/>
      <c r="I356" s="118" t="str">
        <f t="shared" si="20"/>
        <v/>
      </c>
      <c r="K356" s="114">
        <f t="shared" si="21"/>
        <v>0</v>
      </c>
      <c r="L356" s="114">
        <f t="shared" si="22"/>
        <v>0</v>
      </c>
    </row>
    <row r="357" spans="1:12" ht="13.15" customHeight="1">
      <c r="A357" s="108" t="s">
        <v>200</v>
      </c>
      <c r="B357" s="111" t="s">
        <v>205</v>
      </c>
      <c r="C357" s="114" t="s">
        <v>1</v>
      </c>
      <c r="D357" s="120"/>
      <c r="E357" s="116">
        <v>83</v>
      </c>
      <c r="F357"/>
      <c r="H357" s="120"/>
      <c r="I357" s="118" t="str">
        <f t="shared" si="20"/>
        <v/>
      </c>
      <c r="K357" s="114">
        <f t="shared" si="21"/>
        <v>82.5</v>
      </c>
      <c r="L357" s="114">
        <f t="shared" si="22"/>
        <v>275</v>
      </c>
    </row>
    <row r="358" spans="1:12" ht="13.15" customHeight="1">
      <c r="A358" s="108" t="s">
        <v>201</v>
      </c>
      <c r="B358" s="111" t="s">
        <v>206</v>
      </c>
      <c r="C358" s="114" t="s">
        <v>1</v>
      </c>
      <c r="D358" s="120"/>
      <c r="F358"/>
      <c r="H358" s="120"/>
      <c r="I358" s="118" t="str">
        <f t="shared" si="20"/>
        <v/>
      </c>
      <c r="K358" s="114">
        <f t="shared" si="21"/>
        <v>0</v>
      </c>
      <c r="L358" s="114">
        <f t="shared" si="22"/>
        <v>0</v>
      </c>
    </row>
    <row r="359" spans="1:12" ht="13.15" customHeight="1">
      <c r="D359" s="120"/>
      <c r="H359" s="120"/>
    </row>
    <row r="360" spans="1:12" ht="13.15" customHeight="1">
      <c r="B360" s="115" t="s">
        <v>221</v>
      </c>
      <c r="C360" s="114" t="s">
        <v>1</v>
      </c>
      <c r="D360" s="120"/>
      <c r="G360" s="112"/>
      <c r="H360" s="120"/>
      <c r="I360" s="118" t="str">
        <f t="shared" si="19"/>
        <v/>
      </c>
    </row>
    <row r="361" spans="1:12" ht="13.15" customHeight="1">
      <c r="D361" s="120"/>
      <c r="H361" s="120"/>
      <c r="I361" s="118" t="str">
        <f t="shared" si="19"/>
        <v/>
      </c>
    </row>
    <row r="362" spans="1:12" ht="13.15" customHeight="1">
      <c r="D362" s="120"/>
      <c r="H362" s="120"/>
      <c r="I362" s="118" t="str">
        <f t="shared" si="19"/>
        <v/>
      </c>
    </row>
    <row r="363" spans="1:12" ht="13.15" customHeight="1">
      <c r="A363" s="108" t="s">
        <v>37</v>
      </c>
      <c r="B363" s="114" t="s">
        <v>168</v>
      </c>
      <c r="C363"/>
      <c r="D363"/>
      <c r="E363"/>
      <c r="F363"/>
      <c r="G363"/>
      <c r="H363" s="120"/>
      <c r="I363" s="118" t="str">
        <f t="shared" si="19"/>
        <v/>
      </c>
    </row>
    <row r="364" spans="1:12" ht="13.15" customHeight="1">
      <c r="B364" s="114" t="s">
        <v>169</v>
      </c>
      <c r="C364"/>
      <c r="D364"/>
      <c r="E364"/>
      <c r="F364"/>
      <c r="G364"/>
      <c r="H364" s="120"/>
      <c r="I364" s="118" t="str">
        <f t="shared" si="19"/>
        <v/>
      </c>
    </row>
    <row r="365" spans="1:12" ht="13.15" customHeight="1">
      <c r="B365" s="114" t="s">
        <v>170</v>
      </c>
      <c r="C365"/>
      <c r="D365"/>
      <c r="E365"/>
      <c r="F365"/>
      <c r="G365"/>
      <c r="H365" s="120"/>
      <c r="I365" s="118" t="str">
        <f t="shared" si="19"/>
        <v/>
      </c>
    </row>
    <row r="366" spans="1:12" ht="13.15" customHeight="1">
      <c r="B366" s="114" t="s">
        <v>393</v>
      </c>
      <c r="C366"/>
      <c r="D366"/>
      <c r="E366"/>
      <c r="F366"/>
      <c r="G366"/>
      <c r="H366" s="120"/>
      <c r="I366" s="118" t="str">
        <f t="shared" si="19"/>
        <v/>
      </c>
    </row>
    <row r="367" spans="1:12" ht="13.15" customHeight="1">
      <c r="B367" s="114" t="s">
        <v>397</v>
      </c>
      <c r="C367"/>
      <c r="D367"/>
      <c r="E367"/>
      <c r="F367"/>
      <c r="G367"/>
      <c r="H367" s="120"/>
      <c r="I367" s="118" t="str">
        <f t="shared" si="19"/>
        <v/>
      </c>
    </row>
    <row r="368" spans="1:12" ht="13.15" customHeight="1">
      <c r="B368" s="114" t="s">
        <v>171</v>
      </c>
      <c r="C368"/>
      <c r="D368"/>
      <c r="E368"/>
      <c r="F368"/>
      <c r="G368"/>
      <c r="H368" s="120"/>
      <c r="I368" s="118" t="str">
        <f t="shared" si="19"/>
        <v/>
      </c>
    </row>
    <row r="369" spans="1:11" ht="13.15" customHeight="1">
      <c r="B369"/>
      <c r="C369"/>
      <c r="D369" s="120"/>
      <c r="E369"/>
      <c r="F369"/>
      <c r="G369"/>
      <c r="H369" s="120"/>
      <c r="I369" s="118" t="str">
        <f t="shared" si="19"/>
        <v/>
      </c>
    </row>
    <row r="370" spans="1:11" ht="13.15" customHeight="1">
      <c r="A370" s="108" t="s">
        <v>196</v>
      </c>
      <c r="B370" s="111" t="s">
        <v>202</v>
      </c>
      <c r="C370" s="114" t="s">
        <v>1</v>
      </c>
      <c r="D370" s="120"/>
      <c r="E370" s="116">
        <v>120</v>
      </c>
      <c r="F370"/>
      <c r="H370" s="120"/>
      <c r="I370" s="118" t="str">
        <f t="shared" si="19"/>
        <v/>
      </c>
      <c r="K370" s="114">
        <f>E353</f>
        <v>120</v>
      </c>
    </row>
    <row r="371" spans="1:11" ht="13.15" customHeight="1">
      <c r="A371" s="108" t="s">
        <v>197</v>
      </c>
      <c r="B371" s="111" t="s">
        <v>203</v>
      </c>
      <c r="C371" s="114" t="s">
        <v>1</v>
      </c>
      <c r="D371" s="120"/>
      <c r="E371" s="116">
        <v>160</v>
      </c>
      <c r="F371"/>
      <c r="H371" s="120"/>
      <c r="I371" s="118" t="str">
        <f t="shared" si="19"/>
        <v/>
      </c>
      <c r="K371" s="114">
        <f t="shared" ref="K371:K375" si="23">E354</f>
        <v>160</v>
      </c>
    </row>
    <row r="372" spans="1:11" ht="13.15" customHeight="1">
      <c r="A372" s="108" t="s">
        <v>198</v>
      </c>
      <c r="B372" s="111" t="s">
        <v>204</v>
      </c>
      <c r="C372" s="114" t="s">
        <v>1</v>
      </c>
      <c r="D372" s="120"/>
      <c r="E372" s="116">
        <v>30</v>
      </c>
      <c r="F372"/>
      <c r="H372" s="120"/>
      <c r="I372" s="118" t="str">
        <f t="shared" si="19"/>
        <v/>
      </c>
      <c r="K372" s="114">
        <f t="shared" si="23"/>
        <v>30</v>
      </c>
    </row>
    <row r="373" spans="1:11" ht="13.15" customHeight="1">
      <c r="A373" s="108" t="s">
        <v>199</v>
      </c>
      <c r="B373" s="111" t="s">
        <v>207</v>
      </c>
      <c r="C373" s="114" t="s">
        <v>1</v>
      </c>
      <c r="D373" s="120"/>
      <c r="F373"/>
      <c r="H373" s="120"/>
      <c r="I373" s="118" t="str">
        <f t="shared" si="19"/>
        <v/>
      </c>
      <c r="K373" s="114">
        <f t="shared" si="23"/>
        <v>0</v>
      </c>
    </row>
    <row r="374" spans="1:11" ht="13.15" customHeight="1">
      <c r="A374" s="108" t="s">
        <v>200</v>
      </c>
      <c r="B374" s="111" t="s">
        <v>205</v>
      </c>
      <c r="C374" s="114" t="s">
        <v>1</v>
      </c>
      <c r="D374" s="120"/>
      <c r="E374" s="116">
        <v>83</v>
      </c>
      <c r="F374"/>
      <c r="H374" s="120"/>
      <c r="I374" s="118" t="str">
        <f t="shared" si="19"/>
        <v/>
      </c>
      <c r="K374" s="114">
        <f t="shared" si="23"/>
        <v>83</v>
      </c>
    </row>
    <row r="375" spans="1:11" ht="13.15" customHeight="1">
      <c r="A375" s="108" t="s">
        <v>201</v>
      </c>
      <c r="B375" s="111" t="s">
        <v>206</v>
      </c>
      <c r="C375" s="114" t="s">
        <v>1</v>
      </c>
      <c r="D375" s="120"/>
      <c r="F375"/>
      <c r="H375" s="120"/>
      <c r="I375" s="118" t="str">
        <f t="shared" si="19"/>
        <v/>
      </c>
      <c r="K375" s="114">
        <f t="shared" si="23"/>
        <v>0</v>
      </c>
    </row>
    <row r="376" spans="1:11" ht="13.15" customHeight="1">
      <c r="H376" s="120"/>
      <c r="I376" s="118" t="str">
        <f t="shared" si="19"/>
        <v/>
      </c>
    </row>
    <row r="377" spans="1:11" ht="13.15" customHeight="1">
      <c r="D377" s="120"/>
      <c r="H377" s="120"/>
      <c r="I377" s="118" t="str">
        <f t="shared" si="19"/>
        <v/>
      </c>
    </row>
    <row r="378" spans="1:11" ht="13.15" customHeight="1">
      <c r="A378" s="108" t="s">
        <v>38</v>
      </c>
      <c r="B378" s="114" t="s">
        <v>120</v>
      </c>
      <c r="D378" s="120"/>
      <c r="H378" s="120"/>
      <c r="I378" s="118" t="str">
        <f t="shared" si="19"/>
        <v/>
      </c>
    </row>
    <row r="379" spans="1:11" ht="13.15" customHeight="1">
      <c r="B379" s="114" t="s">
        <v>121</v>
      </c>
      <c r="D379" s="120"/>
      <c r="H379" s="120"/>
      <c r="I379" s="118" t="str">
        <f t="shared" si="19"/>
        <v/>
      </c>
    </row>
    <row r="380" spans="1:11" ht="13.15" customHeight="1">
      <c r="B380" s="114" t="s">
        <v>122</v>
      </c>
      <c r="D380" s="120"/>
      <c r="H380" s="120"/>
      <c r="I380" s="118" t="str">
        <f t="shared" si="19"/>
        <v/>
      </c>
    </row>
    <row r="381" spans="1:11" ht="13.15" customHeight="1">
      <c r="B381" s="7" t="s">
        <v>398</v>
      </c>
      <c r="D381" s="120"/>
      <c r="H381" s="120"/>
      <c r="I381" s="118" t="str">
        <f t="shared" si="19"/>
        <v/>
      </c>
    </row>
    <row r="382" spans="1:11" ht="13.15" customHeight="1">
      <c r="D382" s="120"/>
      <c r="H382" s="120"/>
      <c r="I382" s="118" t="str">
        <f t="shared" si="19"/>
        <v/>
      </c>
    </row>
    <row r="383" spans="1:11" ht="13.15" customHeight="1">
      <c r="A383" s="108" t="s">
        <v>196</v>
      </c>
      <c r="B383" s="111" t="s">
        <v>202</v>
      </c>
      <c r="C383" s="114" t="s">
        <v>1</v>
      </c>
      <c r="D383" s="120"/>
      <c r="G383" s="40"/>
      <c r="H383" s="120"/>
      <c r="I383" s="118" t="str">
        <f t="shared" si="19"/>
        <v/>
      </c>
    </row>
    <row r="384" spans="1:11" ht="13.15" customHeight="1">
      <c r="A384" s="108" t="s">
        <v>197</v>
      </c>
      <c r="B384" s="111" t="s">
        <v>203</v>
      </c>
      <c r="C384" s="114" t="s">
        <v>1</v>
      </c>
      <c r="D384" s="120"/>
      <c r="G384" s="40"/>
      <c r="H384" s="120"/>
      <c r="I384" s="118" t="str">
        <f t="shared" si="19"/>
        <v/>
      </c>
    </row>
    <row r="385" spans="1:13" ht="13.15" customHeight="1">
      <c r="A385" s="108" t="s">
        <v>198</v>
      </c>
      <c r="B385" s="111" t="s">
        <v>204</v>
      </c>
      <c r="C385" s="114" t="s">
        <v>1</v>
      </c>
      <c r="D385" s="120"/>
      <c r="G385" s="40"/>
      <c r="H385" s="120"/>
      <c r="I385" s="118" t="str">
        <f t="shared" si="19"/>
        <v/>
      </c>
    </row>
    <row r="386" spans="1:13" ht="13.15" customHeight="1">
      <c r="A386" s="108" t="s">
        <v>199</v>
      </c>
      <c r="B386" s="111" t="s">
        <v>207</v>
      </c>
      <c r="C386" s="114" t="s">
        <v>1</v>
      </c>
      <c r="D386" s="120"/>
      <c r="G386" s="40"/>
      <c r="H386" s="120"/>
      <c r="I386" s="118" t="str">
        <f t="shared" si="19"/>
        <v/>
      </c>
    </row>
    <row r="387" spans="1:13" ht="13.15" customHeight="1">
      <c r="A387" s="108" t="s">
        <v>200</v>
      </c>
      <c r="B387" s="111" t="s">
        <v>205</v>
      </c>
      <c r="C387" s="114" t="s">
        <v>1</v>
      </c>
      <c r="D387" s="120"/>
      <c r="G387" s="40"/>
      <c r="H387" s="120"/>
      <c r="I387" s="118" t="str">
        <f t="shared" si="19"/>
        <v/>
      </c>
    </row>
    <row r="388" spans="1:13" ht="13.15" customHeight="1">
      <c r="A388" s="108" t="s">
        <v>201</v>
      </c>
      <c r="B388" s="111" t="s">
        <v>206</v>
      </c>
      <c r="C388" s="114" t="s">
        <v>1</v>
      </c>
      <c r="D388" s="120"/>
      <c r="E388" s="116">
        <v>30</v>
      </c>
      <c r="G388" s="40"/>
      <c r="H388" s="120"/>
      <c r="I388" s="118" t="str">
        <f t="shared" si="19"/>
        <v/>
      </c>
    </row>
    <row r="389" spans="1:13" ht="13.15" customHeight="1">
      <c r="H389" s="120"/>
      <c r="I389" s="118" t="str">
        <f t="shared" si="19"/>
        <v/>
      </c>
    </row>
    <row r="390" spans="1:13" ht="13.15" customHeight="1">
      <c r="D390" s="120"/>
      <c r="H390" s="120"/>
      <c r="I390" s="118" t="str">
        <f t="shared" si="19"/>
        <v/>
      </c>
    </row>
    <row r="391" spans="1:13" ht="13.15" customHeight="1">
      <c r="A391" s="108" t="s">
        <v>39</v>
      </c>
      <c r="B391" s="114" t="s">
        <v>123</v>
      </c>
      <c r="D391" s="120"/>
      <c r="H391" s="120"/>
      <c r="I391" s="118" t="str">
        <f t="shared" si="19"/>
        <v/>
      </c>
    </row>
    <row r="392" spans="1:13" ht="13.15" customHeight="1">
      <c r="B392" s="114" t="s">
        <v>124</v>
      </c>
      <c r="D392" s="120"/>
      <c r="H392" s="120"/>
      <c r="I392" s="118" t="str">
        <f t="shared" si="19"/>
        <v/>
      </c>
    </row>
    <row r="393" spans="1:13" ht="13.15" customHeight="1">
      <c r="B393" s="114" t="s">
        <v>122</v>
      </c>
      <c r="D393" s="120"/>
      <c r="H393" s="120"/>
      <c r="I393" s="118" t="str">
        <f t="shared" si="19"/>
        <v/>
      </c>
    </row>
    <row r="394" spans="1:13" ht="13.15" customHeight="1">
      <c r="B394" s="43" t="s">
        <v>399</v>
      </c>
      <c r="D394" s="120"/>
      <c r="H394" s="120"/>
      <c r="I394" s="118" t="str">
        <f t="shared" si="19"/>
        <v/>
      </c>
    </row>
    <row r="395" spans="1:13" ht="13.15" customHeight="1">
      <c r="B395" s="7" t="s">
        <v>398</v>
      </c>
      <c r="D395" s="120"/>
      <c r="H395" s="120"/>
      <c r="I395" s="118" t="str">
        <f t="shared" si="19"/>
        <v/>
      </c>
    </row>
    <row r="396" spans="1:13" ht="13.15" customHeight="1">
      <c r="D396" s="120"/>
      <c r="H396" s="120"/>
      <c r="I396" s="118" t="str">
        <f t="shared" si="19"/>
        <v/>
      </c>
      <c r="L396" s="114" t="s">
        <v>222</v>
      </c>
      <c r="M396" s="114" t="s">
        <v>223</v>
      </c>
    </row>
    <row r="397" spans="1:13" ht="13.15" customHeight="1">
      <c r="A397" s="108" t="s">
        <v>196</v>
      </c>
      <c r="B397" s="111" t="s">
        <v>202</v>
      </c>
      <c r="C397" s="114" t="s">
        <v>1</v>
      </c>
      <c r="D397" s="120"/>
      <c r="E397" s="116">
        <v>110</v>
      </c>
      <c r="G397" s="40"/>
      <c r="H397" s="120"/>
      <c r="I397" s="118" t="str">
        <f t="shared" si="19"/>
        <v/>
      </c>
      <c r="K397" s="109">
        <f>L397-M397</f>
        <v>110</v>
      </c>
      <c r="L397" s="114">
        <f t="shared" ref="L397:L402" si="24">E282+E297+E311</f>
        <v>230</v>
      </c>
      <c r="M397" s="114">
        <f t="shared" ref="M397:M402" si="25">E353</f>
        <v>120</v>
      </c>
    </row>
    <row r="398" spans="1:13" ht="13.15" customHeight="1">
      <c r="A398" s="108" t="s">
        <v>197</v>
      </c>
      <c r="B398" s="111" t="s">
        <v>203</v>
      </c>
      <c r="C398" s="114" t="s">
        <v>1</v>
      </c>
      <c r="D398" s="120"/>
      <c r="E398" s="116">
        <v>160</v>
      </c>
      <c r="G398" s="40"/>
      <c r="H398" s="120"/>
      <c r="I398" s="118" t="str">
        <f t="shared" si="19"/>
        <v/>
      </c>
      <c r="K398" s="109">
        <f t="shared" ref="K398:K402" si="26">L398-M398</f>
        <v>160</v>
      </c>
      <c r="L398" s="114">
        <f t="shared" si="24"/>
        <v>320</v>
      </c>
      <c r="M398" s="114">
        <f t="shared" si="25"/>
        <v>160</v>
      </c>
    </row>
    <row r="399" spans="1:13" ht="13.15" customHeight="1">
      <c r="A399" s="108" t="s">
        <v>198</v>
      </c>
      <c r="B399" s="111" t="s">
        <v>204</v>
      </c>
      <c r="C399" s="114" t="s">
        <v>1</v>
      </c>
      <c r="D399" s="120"/>
      <c r="E399" s="116">
        <v>40</v>
      </c>
      <c r="G399" s="40"/>
      <c r="H399" s="120"/>
      <c r="I399" s="118" t="str">
        <f t="shared" si="19"/>
        <v/>
      </c>
      <c r="K399" s="109">
        <f t="shared" si="26"/>
        <v>38</v>
      </c>
      <c r="L399" s="114">
        <f t="shared" si="24"/>
        <v>68</v>
      </c>
      <c r="M399" s="114">
        <f t="shared" si="25"/>
        <v>30</v>
      </c>
    </row>
    <row r="400" spans="1:13" ht="13.15" customHeight="1">
      <c r="A400" s="108" t="s">
        <v>199</v>
      </c>
      <c r="B400" s="111" t="s">
        <v>207</v>
      </c>
      <c r="C400" s="114" t="s">
        <v>1</v>
      </c>
      <c r="D400" s="120"/>
      <c r="G400" s="40"/>
      <c r="H400" s="120"/>
      <c r="I400" s="118" t="str">
        <f t="shared" si="19"/>
        <v/>
      </c>
      <c r="K400" s="109">
        <f t="shared" si="26"/>
        <v>0</v>
      </c>
      <c r="L400" s="114">
        <f t="shared" si="24"/>
        <v>0</v>
      </c>
      <c r="M400" s="114">
        <f t="shared" si="25"/>
        <v>0</v>
      </c>
    </row>
    <row r="401" spans="1:13" ht="13.15" customHeight="1">
      <c r="A401" s="108" t="s">
        <v>200</v>
      </c>
      <c r="B401" s="111" t="s">
        <v>205</v>
      </c>
      <c r="C401" s="114" t="s">
        <v>1</v>
      </c>
      <c r="D401" s="120"/>
      <c r="E401" s="116">
        <v>83</v>
      </c>
      <c r="G401" s="40"/>
      <c r="H401" s="120"/>
      <c r="I401" s="118" t="str">
        <f t="shared" si="19"/>
        <v/>
      </c>
      <c r="K401" s="109">
        <f t="shared" si="26"/>
        <v>-39</v>
      </c>
      <c r="L401" s="114">
        <f t="shared" si="24"/>
        <v>44</v>
      </c>
      <c r="M401" s="114">
        <f t="shared" si="25"/>
        <v>83</v>
      </c>
    </row>
    <row r="402" spans="1:13" ht="13.15" customHeight="1">
      <c r="A402" s="108" t="s">
        <v>201</v>
      </c>
      <c r="B402" s="111" t="s">
        <v>206</v>
      </c>
      <c r="C402" s="114" t="s">
        <v>1</v>
      </c>
      <c r="D402" s="120"/>
      <c r="G402" s="40"/>
      <c r="H402" s="120"/>
      <c r="I402" s="118" t="str">
        <f t="shared" si="19"/>
        <v/>
      </c>
      <c r="K402" s="109">
        <f t="shared" si="26"/>
        <v>25</v>
      </c>
      <c r="L402" s="114">
        <f t="shared" si="24"/>
        <v>25</v>
      </c>
      <c r="M402" s="114">
        <f t="shared" si="25"/>
        <v>0</v>
      </c>
    </row>
    <row r="403" spans="1:13" ht="13.15" customHeight="1">
      <c r="D403" s="120"/>
      <c r="G403" s="40"/>
      <c r="H403" s="120"/>
    </row>
    <row r="404" spans="1:13" ht="13.15" customHeight="1">
      <c r="D404" s="120"/>
      <c r="H404" s="120"/>
      <c r="I404" s="118" t="str">
        <f t="shared" ref="I404:I418" si="27">IF(ABS($E404*G404)&gt;0,$E404*G404,"")</f>
        <v/>
      </c>
    </row>
    <row r="405" spans="1:13" ht="13.15" customHeight="1">
      <c r="A405" s="108" t="s">
        <v>6</v>
      </c>
      <c r="B405" s="114" t="s">
        <v>314</v>
      </c>
      <c r="D405" s="120"/>
      <c r="H405" s="120"/>
      <c r="I405" s="118" t="str">
        <f t="shared" si="27"/>
        <v/>
      </c>
    </row>
    <row r="406" spans="1:13" ht="13.15" customHeight="1">
      <c r="B406" s="114" t="s">
        <v>315</v>
      </c>
      <c r="D406" s="120"/>
      <c r="H406" s="120"/>
      <c r="I406" s="118" t="str">
        <f t="shared" si="27"/>
        <v/>
      </c>
    </row>
    <row r="407" spans="1:13" ht="13.15" customHeight="1">
      <c r="B407" s="114" t="s">
        <v>316</v>
      </c>
      <c r="D407" s="120"/>
      <c r="H407" s="120"/>
    </row>
    <row r="408" spans="1:13" ht="13.15" customHeight="1">
      <c r="B408" s="114" t="s">
        <v>317</v>
      </c>
      <c r="D408" s="120"/>
      <c r="H408" s="120"/>
      <c r="I408" s="118" t="str">
        <f t="shared" si="27"/>
        <v/>
      </c>
    </row>
    <row r="409" spans="1:13" ht="13.15" customHeight="1">
      <c r="B409" s="114" t="s">
        <v>400</v>
      </c>
      <c r="D409" s="120"/>
      <c r="H409" s="120"/>
      <c r="I409" s="118" t="str">
        <f t="shared" si="27"/>
        <v/>
      </c>
    </row>
    <row r="410" spans="1:13" ht="13.15" customHeight="1">
      <c r="B410" s="114" t="s">
        <v>401</v>
      </c>
      <c r="D410" s="120"/>
      <c r="H410" s="120"/>
    </row>
    <row r="411" spans="1:13" ht="13.15" customHeight="1">
      <c r="B411" s="7"/>
      <c r="D411" s="120"/>
      <c r="H411" s="120"/>
      <c r="I411" s="118" t="str">
        <f t="shared" si="27"/>
        <v/>
      </c>
    </row>
    <row r="412" spans="1:13" ht="13.15" customHeight="1">
      <c r="D412" s="120"/>
      <c r="H412" s="120"/>
      <c r="I412" s="118" t="str">
        <f t="shared" si="27"/>
        <v/>
      </c>
    </row>
    <row r="413" spans="1:13" ht="13.15" customHeight="1">
      <c r="A413" s="108" t="s">
        <v>196</v>
      </c>
      <c r="B413" s="111" t="s">
        <v>202</v>
      </c>
      <c r="C413" s="114" t="s">
        <v>25</v>
      </c>
      <c r="D413" s="120"/>
      <c r="E413" s="116">
        <v>0</v>
      </c>
      <c r="G413" s="40"/>
      <c r="H413" s="120"/>
      <c r="I413" s="118" t="str">
        <f t="shared" si="27"/>
        <v/>
      </c>
      <c r="K413" s="109"/>
    </row>
    <row r="414" spans="1:13" ht="13.15" customHeight="1">
      <c r="A414" s="108" t="s">
        <v>197</v>
      </c>
      <c r="B414" s="111" t="s">
        <v>203</v>
      </c>
      <c r="C414" s="114" t="s">
        <v>25</v>
      </c>
      <c r="D414" s="120"/>
      <c r="E414" s="116">
        <v>0</v>
      </c>
      <c r="G414" s="40"/>
      <c r="H414" s="120"/>
      <c r="I414" s="118" t="str">
        <f t="shared" si="27"/>
        <v/>
      </c>
      <c r="K414" s="109"/>
    </row>
    <row r="415" spans="1:13" ht="13.15" customHeight="1">
      <c r="A415" s="108" t="s">
        <v>198</v>
      </c>
      <c r="B415" s="111" t="s">
        <v>204</v>
      </c>
      <c r="C415" s="114" t="s">
        <v>25</v>
      </c>
      <c r="D415" s="120"/>
      <c r="E415" s="116">
        <v>0</v>
      </c>
      <c r="G415" s="40"/>
      <c r="H415" s="120"/>
      <c r="I415" s="118" t="str">
        <f t="shared" si="27"/>
        <v/>
      </c>
      <c r="K415" s="109">
        <f>15*20</f>
        <v>300</v>
      </c>
    </row>
    <row r="416" spans="1:13" ht="13.15" customHeight="1">
      <c r="A416" s="108" t="s">
        <v>199</v>
      </c>
      <c r="B416" s="111" t="s">
        <v>207</v>
      </c>
      <c r="C416" s="114" t="s">
        <v>25</v>
      </c>
      <c r="D416" s="120"/>
      <c r="E416" s="116">
        <v>1</v>
      </c>
      <c r="G416" s="40"/>
      <c r="H416" s="120"/>
      <c r="I416" s="118" t="str">
        <f t="shared" si="27"/>
        <v/>
      </c>
      <c r="K416" s="109"/>
    </row>
    <row r="417" spans="1:11" ht="13.15" customHeight="1">
      <c r="A417" s="108" t="s">
        <v>200</v>
      </c>
      <c r="B417" s="111" t="s">
        <v>205</v>
      </c>
      <c r="C417" s="114" t="s">
        <v>25</v>
      </c>
      <c r="D417" s="120"/>
      <c r="E417" s="116">
        <v>0</v>
      </c>
      <c r="G417" s="40"/>
      <c r="H417" s="120"/>
      <c r="I417" s="118" t="str">
        <f t="shared" si="27"/>
        <v/>
      </c>
      <c r="K417" s="109"/>
    </row>
    <row r="418" spans="1:11" ht="13.15" customHeight="1">
      <c r="A418" s="108" t="s">
        <v>201</v>
      </c>
      <c r="B418" s="111" t="s">
        <v>206</v>
      </c>
      <c r="C418" s="114" t="s">
        <v>25</v>
      </c>
      <c r="D418" s="120"/>
      <c r="E418" s="116">
        <v>0</v>
      </c>
      <c r="G418" s="40"/>
      <c r="H418" s="120"/>
      <c r="I418" s="118" t="str">
        <f t="shared" si="27"/>
        <v/>
      </c>
      <c r="K418" s="109"/>
    </row>
    <row r="419" spans="1:11" ht="13.15" customHeight="1">
      <c r="D419" s="120"/>
      <c r="G419" s="40"/>
      <c r="H419" s="120"/>
    </row>
    <row r="420" spans="1:11" s="123" customFormat="1" ht="13.15" customHeight="1">
      <c r="A420" s="108"/>
      <c r="B420" s="115"/>
      <c r="E420" s="125"/>
      <c r="G420" s="98"/>
      <c r="I420" s="118" t="str">
        <f t="shared" ref="I420:I427" si="28">IF(ABS($E420*G420)&gt;0,$E420*G420,"")</f>
        <v/>
      </c>
      <c r="J420" s="119"/>
    </row>
    <row r="421" spans="1:11" s="123" customFormat="1" ht="13.15" customHeight="1">
      <c r="A421" s="108" t="s">
        <v>7</v>
      </c>
      <c r="B421" s="123" t="s">
        <v>402</v>
      </c>
      <c r="E421" s="125"/>
      <c r="G421" s="98"/>
      <c r="I421" s="118" t="str">
        <f t="shared" si="28"/>
        <v/>
      </c>
      <c r="J421" s="119"/>
    </row>
    <row r="422" spans="1:11" s="123" customFormat="1" ht="13.15" customHeight="1">
      <c r="A422" s="108"/>
      <c r="B422" s="123" t="s">
        <v>403</v>
      </c>
      <c r="E422" s="125"/>
      <c r="G422" s="98"/>
      <c r="I422" s="118" t="str">
        <f t="shared" si="28"/>
        <v/>
      </c>
      <c r="J422" s="119"/>
    </row>
    <row r="423" spans="1:11" s="123" customFormat="1" ht="13.15" customHeight="1">
      <c r="A423" s="108"/>
      <c r="B423" s="115"/>
      <c r="E423" s="125"/>
      <c r="G423" s="98"/>
      <c r="I423" s="118" t="str">
        <f t="shared" si="28"/>
        <v/>
      </c>
      <c r="J423" s="119"/>
    </row>
    <row r="424" spans="1:11" s="123" customFormat="1" ht="13.15" customHeight="1">
      <c r="A424" s="108"/>
      <c r="B424" s="115" t="s">
        <v>126</v>
      </c>
      <c r="C424" s="123" t="s">
        <v>127</v>
      </c>
      <c r="E424" s="125">
        <v>1</v>
      </c>
      <c r="G424" s="98"/>
      <c r="I424" s="118" t="str">
        <f t="shared" si="28"/>
        <v/>
      </c>
      <c r="J424" s="119"/>
    </row>
    <row r="425" spans="1:11" s="123" customFormat="1" ht="13.15" customHeight="1">
      <c r="A425" s="108"/>
      <c r="B425" s="115"/>
      <c r="E425" s="125"/>
      <c r="G425" s="98"/>
      <c r="I425" s="118" t="str">
        <f t="shared" si="28"/>
        <v/>
      </c>
      <c r="J425" s="119"/>
    </row>
    <row r="426" spans="1:11" s="123" customFormat="1" ht="13.15" customHeight="1">
      <c r="A426" s="108"/>
      <c r="B426" s="115" t="s">
        <v>128</v>
      </c>
      <c r="C426" s="123" t="s">
        <v>127</v>
      </c>
      <c r="E426" s="125">
        <v>1</v>
      </c>
      <c r="G426" s="98"/>
      <c r="I426" s="118" t="str">
        <f t="shared" si="28"/>
        <v/>
      </c>
      <c r="J426" s="119"/>
    </row>
    <row r="427" spans="1:11" s="121" customFormat="1" ht="13.15" customHeight="1">
      <c r="A427" s="108"/>
      <c r="E427" s="1"/>
      <c r="G427" s="2"/>
      <c r="I427" s="118" t="str">
        <f t="shared" si="28"/>
        <v/>
      </c>
      <c r="J427" s="119"/>
    </row>
    <row r="428" spans="1:11" s="121" customFormat="1" ht="2.1" customHeight="1" thickBot="1">
      <c r="A428" s="108"/>
      <c r="B428" s="50"/>
      <c r="C428" s="50"/>
      <c r="D428" s="50"/>
      <c r="E428" s="51"/>
      <c r="F428" s="50"/>
      <c r="G428" s="52"/>
      <c r="H428" s="50"/>
      <c r="I428" s="53"/>
      <c r="J428" s="119"/>
    </row>
    <row r="429" spans="1:11" ht="13.15" customHeight="1">
      <c r="B429" s="54" t="s">
        <v>129</v>
      </c>
      <c r="C429" s="54"/>
      <c r="D429" s="54"/>
      <c r="E429" s="55"/>
      <c r="F429" s="54"/>
      <c r="G429" s="56"/>
      <c r="H429" s="79"/>
      <c r="I429" s="57">
        <f>SUM(I221:I428)</f>
        <v>0</v>
      </c>
    </row>
    <row r="430" spans="1:11" ht="13.15" customHeight="1">
      <c r="H430" s="120"/>
    </row>
    <row r="431" spans="1:11" ht="13.15" customHeight="1">
      <c r="H431" s="120"/>
    </row>
    <row r="432" spans="1:11" ht="13.15" customHeight="1">
      <c r="A432" s="108" t="s">
        <v>76</v>
      </c>
      <c r="B432" s="36" t="s">
        <v>130</v>
      </c>
      <c r="C432" s="36"/>
      <c r="D432" s="36"/>
      <c r="E432" s="37"/>
      <c r="F432" s="36"/>
      <c r="G432" s="38"/>
      <c r="H432" s="36"/>
      <c r="I432" s="39"/>
    </row>
    <row r="433" spans="1:11" ht="13.15" customHeight="1">
      <c r="H433" s="120"/>
    </row>
    <row r="434" spans="1:11" s="64" customFormat="1" ht="2.1" customHeight="1">
      <c r="A434" s="108"/>
      <c r="B434" s="58"/>
      <c r="C434" s="59"/>
      <c r="D434" s="59"/>
      <c r="E434" s="60"/>
      <c r="F434" s="59"/>
      <c r="G434" s="61"/>
      <c r="H434" s="62"/>
      <c r="I434" s="63"/>
      <c r="J434" s="119"/>
    </row>
    <row r="435" spans="1:11" ht="13.15" customHeight="1">
      <c r="B435" s="65" t="s">
        <v>131</v>
      </c>
      <c r="C435" s="66"/>
      <c r="D435" s="66"/>
      <c r="E435" s="67"/>
      <c r="F435" s="66"/>
      <c r="G435" s="68"/>
      <c r="H435" s="66"/>
      <c r="I435" s="69"/>
    </row>
    <row r="436" spans="1:11" s="64" customFormat="1" ht="2.1" customHeight="1">
      <c r="A436" s="108"/>
      <c r="B436" s="58"/>
      <c r="C436" s="59"/>
      <c r="D436" s="59"/>
      <c r="E436" s="60"/>
      <c r="F436" s="59"/>
      <c r="G436" s="61"/>
      <c r="H436" s="62"/>
      <c r="I436" s="63"/>
      <c r="J436" s="119"/>
    </row>
    <row r="437" spans="1:11" s="64" customFormat="1" ht="13.15" customHeight="1">
      <c r="A437" s="108"/>
      <c r="B437" s="99" t="s">
        <v>86</v>
      </c>
      <c r="C437" s="100"/>
      <c r="D437" s="100"/>
      <c r="E437" s="101"/>
      <c r="F437" s="100"/>
      <c r="G437" s="102"/>
      <c r="H437" s="100"/>
      <c r="I437" s="103"/>
      <c r="J437" s="119"/>
    </row>
    <row r="438" spans="1:11" s="64" customFormat="1" ht="13.15" customHeight="1">
      <c r="A438" s="108"/>
      <c r="B438" s="99" t="s">
        <v>132</v>
      </c>
      <c r="C438" s="100"/>
      <c r="D438" s="100"/>
      <c r="E438" s="101"/>
      <c r="F438" s="100"/>
      <c r="G438" s="102"/>
      <c r="H438" s="100"/>
      <c r="I438" s="103"/>
      <c r="J438" s="119"/>
    </row>
    <row r="439" spans="1:11" s="64" customFormat="1" ht="13.15" customHeight="1">
      <c r="A439" s="108"/>
      <c r="B439" s="99" t="s">
        <v>133</v>
      </c>
      <c r="C439" s="100"/>
      <c r="D439" s="100"/>
      <c r="E439" s="101"/>
      <c r="F439" s="100"/>
      <c r="G439" s="102"/>
      <c r="H439" s="100"/>
      <c r="I439" s="103"/>
      <c r="J439" s="119"/>
    </row>
    <row r="440" spans="1:11" s="64" customFormat="1" ht="2.1" customHeight="1">
      <c r="A440" s="108"/>
      <c r="B440" s="58"/>
      <c r="C440" s="59"/>
      <c r="D440" s="59"/>
      <c r="E440" s="60"/>
      <c r="F440" s="59"/>
      <c r="G440" s="61"/>
      <c r="H440" s="62"/>
      <c r="I440" s="63"/>
      <c r="J440" s="119"/>
    </row>
    <row r="441" spans="1:11" ht="13.15" customHeight="1">
      <c r="B441" s="41" t="s">
        <v>134</v>
      </c>
      <c r="H441" s="120"/>
    </row>
    <row r="442" spans="1:11" ht="13.15" customHeight="1">
      <c r="B442" s="104" t="s">
        <v>135</v>
      </c>
      <c r="H442" s="120"/>
    </row>
    <row r="443" spans="1:11" ht="13.15" customHeight="1">
      <c r="B443" s="104" t="s">
        <v>404</v>
      </c>
      <c r="H443" s="120"/>
    </row>
    <row r="444" spans="1:11" s="64" customFormat="1" ht="2.1" customHeight="1">
      <c r="A444" s="108"/>
      <c r="B444" s="58"/>
      <c r="C444" s="59"/>
      <c r="D444" s="59"/>
      <c r="E444" s="60"/>
      <c r="F444" s="59"/>
      <c r="G444" s="61"/>
      <c r="H444" s="62"/>
      <c r="I444" s="63"/>
      <c r="J444" s="119"/>
    </row>
    <row r="445" spans="1:11" ht="13.15" customHeight="1">
      <c r="H445" s="120"/>
    </row>
    <row r="446" spans="1:11" ht="13.15" customHeight="1">
      <c r="H446" s="120"/>
      <c r="I446" s="118" t="str">
        <f t="shared" ref="I446:I483" si="29">IF(ABS($E446*G446)&gt;0,$E446*G446,"")</f>
        <v/>
      </c>
      <c r="K446" s="121"/>
    </row>
    <row r="447" spans="1:11" ht="13.15" customHeight="1">
      <c r="B447" s="115" t="s">
        <v>254</v>
      </c>
      <c r="H447" s="120"/>
      <c r="K447" s="121"/>
    </row>
    <row r="448" spans="1:11" ht="13.15" customHeight="1">
      <c r="B448" s="115" t="s">
        <v>405</v>
      </c>
      <c r="H448" s="120"/>
      <c r="K448" s="121"/>
    </row>
    <row r="449" spans="1:12" ht="13.15" customHeight="1">
      <c r="B449" s="115" t="s">
        <v>255</v>
      </c>
      <c r="H449" s="120"/>
      <c r="K449" s="121"/>
    </row>
    <row r="450" spans="1:12" ht="13.15" customHeight="1">
      <c r="B450" s="115" t="s">
        <v>256</v>
      </c>
      <c r="H450" s="120"/>
      <c r="K450" s="121"/>
    </row>
    <row r="451" spans="1:12" ht="13.15" customHeight="1">
      <c r="H451" s="120"/>
      <c r="K451" s="121"/>
    </row>
    <row r="452" spans="1:12" ht="13.15" customHeight="1">
      <c r="H452" s="120"/>
      <c r="K452" s="121"/>
    </row>
    <row r="453" spans="1:12" ht="13.15" customHeight="1">
      <c r="A453" s="108" t="s">
        <v>24</v>
      </c>
      <c r="B453" s="114" t="s">
        <v>137</v>
      </c>
      <c r="H453" s="120"/>
      <c r="I453" s="118" t="str">
        <f t="shared" si="29"/>
        <v/>
      </c>
      <c r="K453" s="121">
        <f>SUM(E460:E460)</f>
        <v>0</v>
      </c>
      <c r="L453" s="114" t="s">
        <v>247</v>
      </c>
    </row>
    <row r="454" spans="1:12" ht="13.15" customHeight="1">
      <c r="B454" s="114" t="s">
        <v>136</v>
      </c>
      <c r="H454" s="120"/>
      <c r="I454" s="118" t="str">
        <f t="shared" si="29"/>
        <v/>
      </c>
      <c r="K454" s="121">
        <v>0.6</v>
      </c>
      <c r="L454" s="114" t="s">
        <v>248</v>
      </c>
    </row>
    <row r="455" spans="1:12" ht="13.15" customHeight="1">
      <c r="B455" s="114" t="s">
        <v>406</v>
      </c>
      <c r="H455" s="120"/>
      <c r="I455" s="118" t="str">
        <f t="shared" si="29"/>
        <v/>
      </c>
      <c r="K455" s="121">
        <v>0.8</v>
      </c>
    </row>
    <row r="456" spans="1:12" ht="13.15" customHeight="1">
      <c r="B456" s="122" t="s">
        <v>407</v>
      </c>
      <c r="H456" s="120"/>
      <c r="I456" s="118" t="str">
        <f t="shared" si="29"/>
        <v/>
      </c>
      <c r="K456" s="121"/>
    </row>
    <row r="457" spans="1:12" ht="13.15" customHeight="1">
      <c r="H457" s="120"/>
      <c r="I457" s="118" t="str">
        <f t="shared" si="29"/>
        <v/>
      </c>
      <c r="K457" s="121"/>
    </row>
    <row r="458" spans="1:12" ht="13.15" customHeight="1">
      <c r="C458" s="114" t="s">
        <v>1</v>
      </c>
      <c r="E458" s="116">
        <v>20</v>
      </c>
      <c r="H458" s="120"/>
      <c r="I458" s="118" t="str">
        <f t="shared" si="29"/>
        <v/>
      </c>
      <c r="K458" s="121">
        <f>K453*K454*K455</f>
        <v>0</v>
      </c>
    </row>
    <row r="459" spans="1:12" ht="13.15" customHeight="1">
      <c r="H459" s="120"/>
      <c r="I459" s="118" t="str">
        <f t="shared" si="29"/>
        <v/>
      </c>
      <c r="K459" s="121"/>
    </row>
    <row r="460" spans="1:12" ht="13.15" customHeight="1">
      <c r="H460" s="120"/>
      <c r="I460" s="118" t="str">
        <f t="shared" si="29"/>
        <v/>
      </c>
      <c r="K460" s="121"/>
    </row>
    <row r="461" spans="1:12" ht="13.15" customHeight="1">
      <c r="H461" s="120"/>
      <c r="I461" s="118" t="str">
        <f t="shared" si="29"/>
        <v/>
      </c>
      <c r="K461" s="121"/>
    </row>
    <row r="462" spans="1:12" ht="13.15" customHeight="1">
      <c r="H462" s="120"/>
      <c r="I462" s="118" t="str">
        <f t="shared" si="29"/>
        <v/>
      </c>
      <c r="K462" s="121"/>
    </row>
    <row r="463" spans="1:12" ht="13.15" customHeight="1">
      <c r="A463" s="108" t="s">
        <v>26</v>
      </c>
      <c r="B463" s="114" t="s">
        <v>250</v>
      </c>
      <c r="H463" s="120"/>
      <c r="I463" s="118" t="str">
        <f t="shared" si="29"/>
        <v/>
      </c>
      <c r="K463" s="121"/>
    </row>
    <row r="464" spans="1:12" ht="13.15" customHeight="1">
      <c r="B464" s="114" t="s">
        <v>251</v>
      </c>
      <c r="H464" s="120"/>
      <c r="K464" s="121"/>
    </row>
    <row r="465" spans="1:12" ht="13.15" customHeight="1">
      <c r="B465" s="41" t="s">
        <v>249</v>
      </c>
      <c r="H465" s="120"/>
      <c r="I465" s="118" t="str">
        <f t="shared" si="29"/>
        <v/>
      </c>
      <c r="K465" s="121"/>
    </row>
    <row r="466" spans="1:12" ht="13.15" customHeight="1">
      <c r="B466" s="114" t="s">
        <v>408</v>
      </c>
      <c r="H466" s="120"/>
      <c r="I466" s="118" t="str">
        <f t="shared" si="29"/>
        <v/>
      </c>
      <c r="K466" s="121"/>
    </row>
    <row r="467" spans="1:12" ht="13.15" customHeight="1">
      <c r="B467" s="114" t="s">
        <v>252</v>
      </c>
      <c r="H467" s="120"/>
      <c r="I467" s="118" t="str">
        <f t="shared" si="29"/>
        <v/>
      </c>
      <c r="K467" s="121"/>
    </row>
    <row r="468" spans="1:12" ht="13.15" customHeight="1">
      <c r="B468" s="114" t="s">
        <v>409</v>
      </c>
      <c r="H468" s="120"/>
      <c r="K468" s="121"/>
    </row>
    <row r="469" spans="1:12" ht="13.15" customHeight="1">
      <c r="B469" s="114"/>
      <c r="H469" s="120"/>
      <c r="I469" s="118" t="str">
        <f t="shared" si="29"/>
        <v/>
      </c>
      <c r="K469" s="121"/>
    </row>
    <row r="470" spans="1:12" ht="13.15" customHeight="1">
      <c r="C470" s="114" t="s">
        <v>60</v>
      </c>
      <c r="E470" s="116">
        <v>6</v>
      </c>
      <c r="H470" s="120"/>
      <c r="I470" s="118" t="str">
        <f t="shared" si="29"/>
        <v/>
      </c>
      <c r="K470" s="121"/>
    </row>
    <row r="471" spans="1:12" ht="13.15" customHeight="1">
      <c r="H471" s="120"/>
      <c r="I471" s="118" t="str">
        <f t="shared" si="29"/>
        <v/>
      </c>
      <c r="K471" s="121"/>
    </row>
    <row r="472" spans="1:12" ht="13.15" customHeight="1">
      <c r="I472" s="118" t="str">
        <f t="shared" si="29"/>
        <v/>
      </c>
      <c r="K472" s="121"/>
    </row>
    <row r="473" spans="1:12" ht="13.15" customHeight="1">
      <c r="A473" s="108" t="s">
        <v>27</v>
      </c>
      <c r="B473" s="114" t="s">
        <v>253</v>
      </c>
      <c r="I473" s="118" t="str">
        <f t="shared" si="29"/>
        <v/>
      </c>
      <c r="K473" s="121">
        <f>15*2</f>
        <v>30</v>
      </c>
      <c r="L473" s="113" t="s">
        <v>178</v>
      </c>
    </row>
    <row r="474" spans="1:12" ht="13.15" customHeight="1">
      <c r="B474" s="114" t="s">
        <v>411</v>
      </c>
      <c r="I474" s="118" t="str">
        <f t="shared" si="29"/>
        <v/>
      </c>
      <c r="K474" s="121">
        <f>16.4*2</f>
        <v>32.799999999999997</v>
      </c>
      <c r="L474" s="113" t="s">
        <v>179</v>
      </c>
    </row>
    <row r="475" spans="1:12" ht="13.15" customHeight="1">
      <c r="B475" s="114" t="s">
        <v>412</v>
      </c>
      <c r="K475" s="121"/>
      <c r="L475" s="113"/>
    </row>
    <row r="476" spans="1:12" ht="13.15" customHeight="1">
      <c r="B476" s="114" t="s">
        <v>413</v>
      </c>
      <c r="K476" s="121">
        <f>44.1*2</f>
        <v>88.2</v>
      </c>
      <c r="L476" s="113" t="s">
        <v>180</v>
      </c>
    </row>
    <row r="477" spans="1:12" ht="13.15" customHeight="1">
      <c r="B477" s="114" t="s">
        <v>414</v>
      </c>
      <c r="I477" s="118" t="str">
        <f t="shared" si="29"/>
        <v/>
      </c>
      <c r="K477" s="121"/>
      <c r="L477" s="113" t="s">
        <v>181</v>
      </c>
    </row>
    <row r="478" spans="1:12" ht="13.15" customHeight="1">
      <c r="B478" s="114" t="s">
        <v>415</v>
      </c>
      <c r="I478" s="118" t="str">
        <f t="shared" si="29"/>
        <v/>
      </c>
      <c r="K478" s="121"/>
      <c r="L478" s="113" t="s">
        <v>182</v>
      </c>
    </row>
    <row r="479" spans="1:12" ht="13.15" customHeight="1">
      <c r="B479" s="114" t="s">
        <v>416</v>
      </c>
      <c r="K479" s="121"/>
      <c r="L479" s="113" t="s">
        <v>183</v>
      </c>
    </row>
    <row r="480" spans="1:12" ht="13.15" customHeight="1">
      <c r="B480" s="114" t="s">
        <v>410</v>
      </c>
      <c r="I480" s="118" t="str">
        <f t="shared" si="29"/>
        <v/>
      </c>
      <c r="K480" s="121"/>
    </row>
    <row r="481" spans="1:11" ht="13.15" customHeight="1">
      <c r="I481" s="118" t="str">
        <f t="shared" si="29"/>
        <v/>
      </c>
      <c r="K481" s="121"/>
    </row>
    <row r="482" spans="1:11" ht="13.15" customHeight="1">
      <c r="C482" s="114" t="s">
        <v>61</v>
      </c>
      <c r="E482" s="116">
        <v>152</v>
      </c>
      <c r="I482" s="118" t="str">
        <f t="shared" si="29"/>
        <v/>
      </c>
      <c r="K482" s="121">
        <f>SUM(K473:K481)</f>
        <v>151</v>
      </c>
    </row>
    <row r="483" spans="1:11" ht="13.15" customHeight="1">
      <c r="I483" s="118" t="str">
        <f t="shared" si="29"/>
        <v/>
      </c>
      <c r="K483" s="121"/>
    </row>
    <row r="484" spans="1:11" ht="13.15" customHeight="1">
      <c r="H484" s="120"/>
      <c r="I484" s="118" t="str">
        <f t="shared" ref="I484:I492" si="30">IF(ABS($E484*G484)&gt;0,$E484*G484,"")</f>
        <v/>
      </c>
    </row>
    <row r="485" spans="1:11" ht="13.15" customHeight="1">
      <c r="A485" s="108" t="s">
        <v>28</v>
      </c>
      <c r="B485" s="114" t="s">
        <v>138</v>
      </c>
      <c r="H485" s="120"/>
      <c r="I485" s="118" t="str">
        <f t="shared" si="30"/>
        <v/>
      </c>
    </row>
    <row r="486" spans="1:11" ht="13.15" customHeight="1">
      <c r="B486" s="114" t="s">
        <v>139</v>
      </c>
      <c r="H486" s="120"/>
      <c r="I486" s="118" t="str">
        <f t="shared" si="30"/>
        <v/>
      </c>
    </row>
    <row r="487" spans="1:11" ht="13.15" customHeight="1">
      <c r="B487" s="114" t="s">
        <v>140</v>
      </c>
      <c r="H487" s="120"/>
      <c r="I487" s="118" t="str">
        <f t="shared" si="30"/>
        <v/>
      </c>
    </row>
    <row r="488" spans="1:11" ht="13.15" customHeight="1">
      <c r="B488" s="114" t="s">
        <v>141</v>
      </c>
      <c r="H488" s="120"/>
      <c r="I488" s="118" t="str">
        <f t="shared" si="30"/>
        <v/>
      </c>
    </row>
    <row r="489" spans="1:11" ht="13.15" customHeight="1">
      <c r="B489" s="105" t="s">
        <v>417</v>
      </c>
      <c r="H489" s="120"/>
      <c r="I489" s="118" t="str">
        <f t="shared" si="30"/>
        <v/>
      </c>
    </row>
    <row r="490" spans="1:11" ht="13.15" customHeight="1">
      <c r="H490" s="120"/>
      <c r="I490" s="118" t="str">
        <f t="shared" si="30"/>
        <v/>
      </c>
    </row>
    <row r="491" spans="1:11" ht="13.15" customHeight="1">
      <c r="C491" s="114" t="s">
        <v>25</v>
      </c>
      <c r="D491" s="120"/>
      <c r="E491" s="116">
        <v>1</v>
      </c>
      <c r="H491" s="120"/>
      <c r="I491" s="118" t="str">
        <f t="shared" si="30"/>
        <v/>
      </c>
    </row>
    <row r="492" spans="1:11" s="121" customFormat="1" ht="13.15" customHeight="1">
      <c r="A492" s="108"/>
      <c r="E492" s="1"/>
      <c r="G492" s="2"/>
      <c r="I492" s="118" t="str">
        <f t="shared" si="30"/>
        <v/>
      </c>
      <c r="J492" s="119"/>
    </row>
    <row r="493" spans="1:11" s="121" customFormat="1" ht="2.1" customHeight="1" thickBot="1">
      <c r="A493" s="108"/>
      <c r="B493" s="50"/>
      <c r="C493" s="50"/>
      <c r="D493" s="50"/>
      <c r="E493" s="51"/>
      <c r="F493" s="50"/>
      <c r="G493" s="52"/>
      <c r="H493" s="50"/>
      <c r="I493" s="52"/>
      <c r="J493" s="119"/>
    </row>
    <row r="494" spans="1:11" ht="13.15" customHeight="1">
      <c r="B494" s="54" t="s">
        <v>142</v>
      </c>
      <c r="C494" s="54"/>
      <c r="D494" s="54"/>
      <c r="E494" s="55"/>
      <c r="F494" s="54"/>
      <c r="G494" s="56"/>
      <c r="H494" s="79"/>
      <c r="I494" s="57">
        <f>SUM(I432:I493)</f>
        <v>0</v>
      </c>
    </row>
    <row r="495" spans="1:11" ht="13.15" customHeight="1"/>
    <row r="496" spans="1:11" ht="13.15" customHeight="1">
      <c r="H496" s="120"/>
    </row>
    <row r="497" spans="1:14" ht="13.15" customHeight="1">
      <c r="A497" s="108" t="s">
        <v>77</v>
      </c>
      <c r="B497" s="36" t="s">
        <v>149</v>
      </c>
      <c r="C497" s="36"/>
      <c r="D497" s="36"/>
      <c r="E497" s="37"/>
      <c r="F497" s="36"/>
      <c r="G497" s="38"/>
      <c r="H497" s="36"/>
      <c r="I497" s="39"/>
    </row>
    <row r="498" spans="1:14" s="123" customFormat="1" ht="13.15" customHeight="1">
      <c r="A498" s="108"/>
      <c r="B498" s="115"/>
      <c r="E498" s="125"/>
      <c r="G498" s="124"/>
      <c r="H498" s="126"/>
      <c r="I498" s="11"/>
      <c r="J498" s="119"/>
    </row>
    <row r="499" spans="1:14" s="64" customFormat="1" ht="2.1" customHeight="1">
      <c r="A499" s="108"/>
      <c r="B499" s="58"/>
      <c r="C499" s="59"/>
      <c r="D499" s="59"/>
      <c r="E499" s="60"/>
      <c r="F499" s="59"/>
      <c r="G499" s="61"/>
      <c r="H499" s="62"/>
      <c r="I499" s="63"/>
      <c r="J499" s="119"/>
    </row>
    <row r="500" spans="1:14" ht="13.15" customHeight="1">
      <c r="B500" s="65" t="s">
        <v>150</v>
      </c>
      <c r="C500" s="66"/>
      <c r="D500" s="66"/>
      <c r="E500" s="67"/>
      <c r="F500" s="66"/>
      <c r="G500" s="68"/>
      <c r="H500" s="66"/>
      <c r="I500" s="69"/>
    </row>
    <row r="501" spans="1:14" s="64" customFormat="1" ht="2.1" customHeight="1">
      <c r="A501" s="108"/>
      <c r="B501" s="58"/>
      <c r="C501" s="59"/>
      <c r="D501" s="59"/>
      <c r="E501" s="60"/>
      <c r="F501" s="59"/>
      <c r="G501" s="61"/>
      <c r="H501" s="62"/>
      <c r="I501" s="63"/>
      <c r="J501" s="119"/>
    </row>
    <row r="502" spans="1:14" s="64" customFormat="1" ht="13.15" customHeight="1">
      <c r="A502" s="108"/>
      <c r="B502" s="77" t="s">
        <v>143</v>
      </c>
      <c r="E502" s="116"/>
      <c r="G502" s="117"/>
      <c r="H502" s="95"/>
      <c r="I502" s="90"/>
      <c r="J502" s="119"/>
    </row>
    <row r="503" spans="1:14" s="64" customFormat="1" ht="13.15" customHeight="1">
      <c r="A503" s="108"/>
      <c r="B503" s="77" t="s">
        <v>418</v>
      </c>
      <c r="E503" s="116"/>
      <c r="G503" s="117"/>
      <c r="H503" s="95"/>
      <c r="I503" s="90"/>
      <c r="J503" s="119"/>
    </row>
    <row r="504" spans="1:14" s="123" customFormat="1" ht="13.15" customHeight="1">
      <c r="A504" s="108"/>
      <c r="B504" s="77" t="s">
        <v>419</v>
      </c>
      <c r="E504" s="125"/>
      <c r="G504" s="124"/>
      <c r="H504" s="126"/>
      <c r="I504" s="118"/>
      <c r="J504" s="119"/>
    </row>
    <row r="505" spans="1:14" s="123" customFormat="1" ht="13.15" customHeight="1">
      <c r="A505" s="108"/>
      <c r="B505" s="115"/>
      <c r="E505" s="125"/>
      <c r="G505" s="124"/>
      <c r="H505" s="126"/>
      <c r="I505" s="118"/>
      <c r="J505" s="119"/>
    </row>
    <row r="506" spans="1:14" s="123" customFormat="1" ht="13.15" customHeight="1">
      <c r="A506" s="108"/>
      <c r="B506" s="115"/>
      <c r="E506" s="125"/>
      <c r="G506" s="124"/>
      <c r="H506" s="126"/>
      <c r="I506" s="118"/>
      <c r="J506" s="119"/>
    </row>
    <row r="507" spans="1:14" s="123" customFormat="1" ht="13.15" customHeight="1">
      <c r="A507" s="108"/>
      <c r="B507" s="115" t="s">
        <v>258</v>
      </c>
      <c r="E507" s="125"/>
      <c r="G507" s="124"/>
      <c r="H507" s="126"/>
      <c r="I507" s="118"/>
      <c r="J507" s="119"/>
    </row>
    <row r="508" spans="1:14" s="123" customFormat="1" ht="13.15" customHeight="1">
      <c r="A508" s="108"/>
      <c r="B508" s="115"/>
      <c r="E508" s="125"/>
      <c r="G508" s="124"/>
      <c r="I508" s="118" t="str">
        <f t="shared" ref="I508:I518" si="31">IF(ABS($E508*G508)&gt;0,$E508*G508,"")</f>
        <v/>
      </c>
      <c r="J508" s="119"/>
      <c r="K508" s="121"/>
      <c r="L508" s="127"/>
      <c r="M508" s="127"/>
    </row>
    <row r="509" spans="1:14" s="123" customFormat="1" ht="13.15" customHeight="1">
      <c r="A509" s="108" t="s">
        <v>24</v>
      </c>
      <c r="B509" s="123" t="s">
        <v>144</v>
      </c>
      <c r="E509" s="125"/>
      <c r="G509" s="124"/>
      <c r="I509" s="118" t="str">
        <f t="shared" si="31"/>
        <v/>
      </c>
      <c r="J509" s="119"/>
      <c r="K509" s="121"/>
      <c r="L509" s="127"/>
      <c r="M509" s="127"/>
    </row>
    <row r="510" spans="1:14" s="123" customFormat="1" ht="13.15" customHeight="1">
      <c r="A510" s="108"/>
      <c r="B510" s="123" t="s">
        <v>260</v>
      </c>
      <c r="E510" s="125"/>
      <c r="G510" s="124"/>
      <c r="I510" s="118" t="str">
        <f t="shared" si="31"/>
        <v/>
      </c>
      <c r="J510" s="119"/>
      <c r="L510" s="127"/>
      <c r="M510" s="127"/>
    </row>
    <row r="511" spans="1:14" s="123" customFormat="1" ht="13.15" customHeight="1">
      <c r="A511" s="108"/>
      <c r="B511" s="115"/>
      <c r="E511" s="125"/>
      <c r="G511" s="124"/>
      <c r="I511" s="118" t="str">
        <f t="shared" si="31"/>
        <v/>
      </c>
      <c r="J511" s="119"/>
      <c r="L511" s="127" t="s">
        <v>59</v>
      </c>
      <c r="M511" s="127" t="s">
        <v>61</v>
      </c>
    </row>
    <row r="512" spans="1:14" s="123" customFormat="1" ht="13.15" customHeight="1">
      <c r="A512" s="108" t="s">
        <v>196</v>
      </c>
      <c r="B512" s="111" t="s">
        <v>202</v>
      </c>
      <c r="C512" s="123" t="s">
        <v>59</v>
      </c>
      <c r="E512" s="125"/>
      <c r="G512" s="124"/>
      <c r="I512" s="118" t="str">
        <f t="shared" si="31"/>
        <v/>
      </c>
      <c r="J512" s="119"/>
      <c r="K512" s="123">
        <v>0</v>
      </c>
      <c r="L512" s="127">
        <f>M512*0.65</f>
        <v>19.5</v>
      </c>
      <c r="M512" s="127">
        <f>K473</f>
        <v>30</v>
      </c>
      <c r="N512" s="127" t="str">
        <f>L473</f>
        <v>ODBOJKA</v>
      </c>
    </row>
    <row r="513" spans="1:14" s="123" customFormat="1" ht="13.15" customHeight="1">
      <c r="A513" s="108" t="s">
        <v>197</v>
      </c>
      <c r="B513" s="111" t="s">
        <v>203</v>
      </c>
      <c r="C513" s="123" t="s">
        <v>59</v>
      </c>
      <c r="E513" s="125"/>
      <c r="G513" s="124"/>
      <c r="I513" s="118" t="str">
        <f t="shared" si="31"/>
        <v/>
      </c>
      <c r="J513" s="119"/>
      <c r="K513" s="123">
        <v>22</v>
      </c>
      <c r="L513" s="127">
        <f t="shared" ref="L513:L517" si="32">M513*0.65</f>
        <v>21.32</v>
      </c>
      <c r="M513" s="127">
        <f>K474</f>
        <v>32.799999999999997</v>
      </c>
      <c r="N513" s="127" t="str">
        <f>L474</f>
        <v>KOŠARKA</v>
      </c>
    </row>
    <row r="514" spans="1:14" s="123" customFormat="1" ht="13.15" customHeight="1">
      <c r="A514" s="108" t="s">
        <v>198</v>
      </c>
      <c r="B514" s="111" t="s">
        <v>204</v>
      </c>
      <c r="C514" s="123" t="s">
        <v>59</v>
      </c>
      <c r="E514" s="125">
        <v>58</v>
      </c>
      <c r="G514" s="124"/>
      <c r="I514" s="118" t="str">
        <f t="shared" si="31"/>
        <v/>
      </c>
      <c r="J514" s="119"/>
      <c r="K514" s="123">
        <v>58</v>
      </c>
      <c r="L514" s="127">
        <f t="shared" si="32"/>
        <v>57.330000000000005</v>
      </c>
      <c r="M514" s="127">
        <f t="shared" ref="M514:N517" si="33">K476</f>
        <v>88.2</v>
      </c>
      <c r="N514" s="127" t="str">
        <f t="shared" si="33"/>
        <v>ROKOMET</v>
      </c>
    </row>
    <row r="515" spans="1:14" s="123" customFormat="1" ht="13.15" customHeight="1">
      <c r="A515" s="108" t="s">
        <v>199</v>
      </c>
      <c r="B515" s="111" t="s">
        <v>207</v>
      </c>
      <c r="C515" s="123" t="s">
        <v>59</v>
      </c>
      <c r="E515" s="125"/>
      <c r="G515" s="124"/>
      <c r="I515" s="118" t="str">
        <f t="shared" si="31"/>
        <v/>
      </c>
      <c r="J515" s="119"/>
      <c r="L515" s="127">
        <f t="shared" si="32"/>
        <v>0</v>
      </c>
      <c r="M515" s="127">
        <f t="shared" si="33"/>
        <v>0</v>
      </c>
      <c r="N515" s="127" t="str">
        <f t="shared" si="33"/>
        <v>STEZA</v>
      </c>
    </row>
    <row r="516" spans="1:14" s="123" customFormat="1" ht="13.15" customHeight="1">
      <c r="A516" s="108" t="s">
        <v>200</v>
      </c>
      <c r="B516" s="111" t="s">
        <v>205</v>
      </c>
      <c r="C516" s="123" t="s">
        <v>59</v>
      </c>
      <c r="E516" s="125"/>
      <c r="G516" s="124"/>
      <c r="I516" s="118" t="str">
        <f t="shared" si="31"/>
        <v/>
      </c>
      <c r="J516" s="119"/>
      <c r="L516" s="127">
        <f t="shared" si="32"/>
        <v>0</v>
      </c>
      <c r="M516" s="127">
        <f t="shared" si="33"/>
        <v>0</v>
      </c>
      <c r="N516" s="127" t="str">
        <f t="shared" si="33"/>
        <v>TLAKOVANE P.</v>
      </c>
    </row>
    <row r="517" spans="1:14" s="123" customFormat="1" ht="13.15" customHeight="1">
      <c r="A517" s="108" t="s">
        <v>201</v>
      </c>
      <c r="B517" s="111" t="s">
        <v>206</v>
      </c>
      <c r="C517" s="123" t="s">
        <v>59</v>
      </c>
      <c r="E517" s="125"/>
      <c r="G517" s="124"/>
      <c r="I517" s="118" t="str">
        <f t="shared" si="31"/>
        <v/>
      </c>
      <c r="J517" s="119"/>
      <c r="L517" s="127">
        <f t="shared" si="32"/>
        <v>0</v>
      </c>
      <c r="M517" s="127">
        <f t="shared" si="33"/>
        <v>0</v>
      </c>
      <c r="N517" s="127" t="str">
        <f t="shared" si="33"/>
        <v>TRATA</v>
      </c>
    </row>
    <row r="518" spans="1:14" s="123" customFormat="1" ht="13.15" customHeight="1">
      <c r="A518" s="108"/>
      <c r="B518" s="115"/>
      <c r="E518" s="125"/>
      <c r="G518" s="124"/>
      <c r="I518" s="118" t="str">
        <f t="shared" si="31"/>
        <v/>
      </c>
      <c r="J518" s="119"/>
      <c r="K518" s="121"/>
      <c r="L518" s="127"/>
      <c r="M518" s="127"/>
    </row>
    <row r="519" spans="1:14" s="123" customFormat="1" ht="13.15" customHeight="1">
      <c r="A519" s="108"/>
      <c r="B519" s="115"/>
      <c r="E519" s="125"/>
      <c r="G519" s="124"/>
      <c r="H519" s="126"/>
      <c r="I519" s="118"/>
      <c r="J519" s="119"/>
    </row>
    <row r="520" spans="1:14" s="123" customFormat="1" ht="13.15" customHeight="1">
      <c r="A520" s="108"/>
      <c r="B520" s="115"/>
      <c r="E520" s="125"/>
      <c r="G520" s="124"/>
      <c r="I520" s="118" t="str">
        <f t="shared" ref="I520:I535" si="34">IF(ABS($E520*G520)&gt;0,$E520*G520,"")</f>
        <v/>
      </c>
      <c r="J520" s="119"/>
      <c r="K520" s="121"/>
      <c r="L520" s="127"/>
      <c r="M520" s="127"/>
    </row>
    <row r="521" spans="1:14" s="123" customFormat="1" ht="13.15" customHeight="1">
      <c r="A521" s="108" t="s">
        <v>26</v>
      </c>
      <c r="B521" s="123" t="s">
        <v>261</v>
      </c>
      <c r="D521" s="126"/>
      <c r="E521" s="125"/>
      <c r="G521" s="124"/>
      <c r="I521" s="118" t="str">
        <f t="shared" si="34"/>
        <v/>
      </c>
      <c r="J521" s="119"/>
      <c r="K521" s="121"/>
      <c r="L521" s="127"/>
      <c r="M521" s="127"/>
    </row>
    <row r="522" spans="1:14" s="123" customFormat="1" ht="13.15" customHeight="1">
      <c r="A522" s="108"/>
      <c r="B522" s="128" t="s">
        <v>190</v>
      </c>
      <c r="D522" s="126"/>
      <c r="E522" s="125"/>
      <c r="G522" s="124"/>
      <c r="I522" s="118" t="str">
        <f t="shared" si="34"/>
        <v/>
      </c>
      <c r="J522" s="119"/>
      <c r="K522" s="121"/>
      <c r="L522" s="127"/>
      <c r="M522" s="127"/>
    </row>
    <row r="523" spans="1:14" s="123" customFormat="1" ht="13.15" customHeight="1">
      <c r="A523" s="108"/>
      <c r="B523" s="128" t="s">
        <v>191</v>
      </c>
      <c r="D523" s="126"/>
      <c r="E523" s="125"/>
      <c r="G523" s="124"/>
      <c r="I523" s="118" t="str">
        <f t="shared" si="34"/>
        <v/>
      </c>
      <c r="J523" s="119"/>
      <c r="K523" s="128"/>
      <c r="L523" s="127"/>
      <c r="M523" s="127"/>
    </row>
    <row r="524" spans="1:14" s="123" customFormat="1" ht="13.15" customHeight="1">
      <c r="A524" s="108"/>
      <c r="B524" s="128" t="s">
        <v>192</v>
      </c>
      <c r="D524" s="126"/>
      <c r="E524" s="125"/>
      <c r="G524" s="124"/>
      <c r="I524" s="118" t="str">
        <f t="shared" si="34"/>
        <v/>
      </c>
      <c r="J524" s="119"/>
      <c r="K524" s="128"/>
      <c r="L524" s="127"/>
      <c r="M524" s="127"/>
    </row>
    <row r="525" spans="1:14" s="123" customFormat="1" ht="13.15" customHeight="1">
      <c r="A525" s="108"/>
      <c r="B525" s="128" t="s">
        <v>193</v>
      </c>
      <c r="D525" s="126"/>
      <c r="E525" s="125"/>
      <c r="G525" s="124"/>
      <c r="I525" s="118" t="str">
        <f t="shared" si="34"/>
        <v/>
      </c>
      <c r="J525" s="119"/>
      <c r="K525" s="121"/>
      <c r="L525" s="127"/>
      <c r="M525" s="127"/>
    </row>
    <row r="526" spans="1:14" s="123" customFormat="1" ht="13.15" customHeight="1">
      <c r="A526" s="108"/>
      <c r="B526" s="129" t="s">
        <v>125</v>
      </c>
      <c r="D526" s="126"/>
      <c r="E526" s="125"/>
      <c r="G526" s="124"/>
      <c r="I526" s="118" t="str">
        <f t="shared" si="34"/>
        <v/>
      </c>
      <c r="J526" s="119"/>
      <c r="K526" s="121"/>
      <c r="L526" s="127"/>
      <c r="M526" s="127"/>
    </row>
    <row r="527" spans="1:14" s="123" customFormat="1" ht="13.15" customHeight="1">
      <c r="A527" s="108"/>
      <c r="B527" s="129" t="s">
        <v>420</v>
      </c>
      <c r="D527" s="126"/>
      <c r="E527" s="125"/>
      <c r="G527" s="124"/>
      <c r="I527" s="118" t="str">
        <f t="shared" si="34"/>
        <v/>
      </c>
      <c r="J527" s="119"/>
      <c r="K527" s="121"/>
      <c r="L527" s="127"/>
      <c r="M527" s="127"/>
    </row>
    <row r="528" spans="1:14" s="123" customFormat="1" ht="13.15" customHeight="1">
      <c r="A528" s="108"/>
      <c r="B528" s="115"/>
      <c r="D528" s="126"/>
      <c r="E528" s="125"/>
      <c r="G528" s="124"/>
      <c r="I528" s="118" t="str">
        <f t="shared" si="34"/>
        <v/>
      </c>
      <c r="J528" s="119"/>
      <c r="K528" s="121"/>
      <c r="L528" s="127"/>
      <c r="M528" s="127"/>
    </row>
    <row r="529" spans="1:13" s="123" customFormat="1" ht="13.15" customHeight="1">
      <c r="A529" s="108" t="s">
        <v>196</v>
      </c>
      <c r="B529" s="111" t="s">
        <v>202</v>
      </c>
      <c r="C529" s="123" t="s">
        <v>59</v>
      </c>
      <c r="D529" s="126"/>
      <c r="E529" s="125"/>
      <c r="F529" s="130"/>
      <c r="G529" s="124"/>
      <c r="I529" s="118" t="str">
        <f t="shared" si="34"/>
        <v/>
      </c>
      <c r="J529" s="119"/>
      <c r="K529" s="131">
        <f>E512</f>
        <v>0</v>
      </c>
      <c r="L529" s="127"/>
      <c r="M529" s="127"/>
    </row>
    <row r="530" spans="1:13" s="123" customFormat="1" ht="13.15" customHeight="1">
      <c r="A530" s="108" t="s">
        <v>197</v>
      </c>
      <c r="B530" s="111" t="s">
        <v>203</v>
      </c>
      <c r="C530" s="123" t="s">
        <v>59</v>
      </c>
      <c r="D530" s="126"/>
      <c r="E530" s="125"/>
      <c r="F530" s="130"/>
      <c r="G530" s="124"/>
      <c r="I530" s="118" t="str">
        <f t="shared" si="34"/>
        <v/>
      </c>
      <c r="J530" s="119"/>
      <c r="K530" s="131">
        <f t="shared" ref="K530:K534" si="35">E513</f>
        <v>0</v>
      </c>
      <c r="L530" s="127"/>
      <c r="M530" s="127"/>
    </row>
    <row r="531" spans="1:13" s="123" customFormat="1" ht="13.15" customHeight="1">
      <c r="A531" s="108" t="s">
        <v>198</v>
      </c>
      <c r="B531" s="111" t="s">
        <v>204</v>
      </c>
      <c r="C531" s="123" t="s">
        <v>59</v>
      </c>
      <c r="D531" s="126"/>
      <c r="E531" s="125">
        <v>58</v>
      </c>
      <c r="F531" s="130"/>
      <c r="G531" s="124"/>
      <c r="I531" s="118" t="str">
        <f t="shared" si="34"/>
        <v/>
      </c>
      <c r="J531" s="119"/>
      <c r="K531" s="131">
        <f t="shared" si="35"/>
        <v>58</v>
      </c>
      <c r="L531" s="127"/>
      <c r="M531" s="127"/>
    </row>
    <row r="532" spans="1:13" s="123" customFormat="1" ht="13.15" customHeight="1">
      <c r="A532" s="108" t="s">
        <v>199</v>
      </c>
      <c r="B532" s="111" t="s">
        <v>207</v>
      </c>
      <c r="C532" s="123" t="s">
        <v>59</v>
      </c>
      <c r="D532" s="126"/>
      <c r="E532" s="125"/>
      <c r="F532" s="130"/>
      <c r="G532" s="124"/>
      <c r="I532" s="118" t="str">
        <f t="shared" si="34"/>
        <v/>
      </c>
      <c r="J532" s="119"/>
      <c r="K532" s="131">
        <f t="shared" si="35"/>
        <v>0</v>
      </c>
      <c r="L532" s="127"/>
      <c r="M532" s="127"/>
    </row>
    <row r="533" spans="1:13" s="123" customFormat="1" ht="13.15" customHeight="1">
      <c r="A533" s="108" t="s">
        <v>200</v>
      </c>
      <c r="B533" s="111" t="s">
        <v>205</v>
      </c>
      <c r="C533" s="123" t="s">
        <v>59</v>
      </c>
      <c r="D533" s="126"/>
      <c r="E533" s="125"/>
      <c r="F533" s="130"/>
      <c r="G533" s="124"/>
      <c r="I533" s="118" t="str">
        <f t="shared" si="34"/>
        <v/>
      </c>
      <c r="J533" s="119"/>
      <c r="K533" s="131">
        <f t="shared" si="35"/>
        <v>0</v>
      </c>
      <c r="L533" s="127"/>
      <c r="M533" s="127"/>
    </row>
    <row r="534" spans="1:13" s="123" customFormat="1" ht="13.15" customHeight="1">
      <c r="A534" s="108" t="s">
        <v>201</v>
      </c>
      <c r="B534" s="111" t="s">
        <v>206</v>
      </c>
      <c r="C534" s="123" t="s">
        <v>59</v>
      </c>
      <c r="D534" s="126"/>
      <c r="E534" s="125"/>
      <c r="F534" s="130"/>
      <c r="G534" s="124"/>
      <c r="I534" s="118" t="str">
        <f t="shared" si="34"/>
        <v/>
      </c>
      <c r="J534" s="119"/>
      <c r="K534" s="131">
        <f t="shared" si="35"/>
        <v>0</v>
      </c>
      <c r="L534" s="127"/>
      <c r="M534" s="127"/>
    </row>
    <row r="535" spans="1:13" s="123" customFormat="1" ht="13.15" customHeight="1">
      <c r="A535" s="108"/>
      <c r="B535" s="115"/>
      <c r="D535" s="126"/>
      <c r="E535" s="125"/>
      <c r="F535" s="130"/>
      <c r="G535" s="124"/>
      <c r="I535" s="118" t="str">
        <f t="shared" si="34"/>
        <v/>
      </c>
      <c r="J535" s="119"/>
      <c r="K535" s="127"/>
      <c r="L535" s="127"/>
      <c r="M535" s="127"/>
    </row>
    <row r="536" spans="1:13" s="123" customFormat="1" ht="13.15" customHeight="1">
      <c r="A536" s="108"/>
      <c r="B536" s="115"/>
      <c r="E536" s="125"/>
      <c r="G536" s="124"/>
      <c r="H536" s="126"/>
      <c r="I536" s="118"/>
      <c r="J536" s="119"/>
    </row>
    <row r="537" spans="1:13" s="123" customFormat="1" ht="13.15" customHeight="1">
      <c r="A537" s="108"/>
      <c r="B537" s="115" t="s">
        <v>262</v>
      </c>
      <c r="E537" s="125"/>
      <c r="G537" s="124"/>
      <c r="H537" s="126"/>
      <c r="I537" s="118"/>
      <c r="J537" s="119"/>
    </row>
    <row r="538" spans="1:13" s="123" customFormat="1" ht="13.15" customHeight="1">
      <c r="A538" s="108"/>
      <c r="B538" s="115"/>
      <c r="E538" s="125"/>
      <c r="G538" s="124"/>
      <c r="I538" s="118" t="str">
        <f t="shared" ref="I538:I563" si="36">IF(ABS($E538*G538)&gt;0,$E538*G538,"")</f>
        <v/>
      </c>
      <c r="J538" s="119"/>
      <c r="K538" s="121"/>
      <c r="L538" s="127"/>
      <c r="M538" s="127"/>
    </row>
    <row r="539" spans="1:13" s="123" customFormat="1" ht="13.15" customHeight="1">
      <c r="A539" s="108" t="s">
        <v>27</v>
      </c>
      <c r="B539" s="123" t="s">
        <v>144</v>
      </c>
      <c r="E539" s="125"/>
      <c r="G539" s="124"/>
      <c r="I539" s="118" t="str">
        <f t="shared" si="36"/>
        <v/>
      </c>
      <c r="J539" s="119"/>
      <c r="K539" s="121"/>
      <c r="L539" s="127"/>
      <c r="M539" s="127"/>
    </row>
    <row r="540" spans="1:13" s="123" customFormat="1" ht="13.15" customHeight="1">
      <c r="A540" s="108"/>
      <c r="B540" s="123" t="s">
        <v>259</v>
      </c>
      <c r="E540" s="125"/>
      <c r="G540" s="124"/>
      <c r="I540" s="118" t="str">
        <f t="shared" si="36"/>
        <v/>
      </c>
      <c r="J540" s="119"/>
      <c r="L540" s="127"/>
      <c r="M540" s="127"/>
    </row>
    <row r="541" spans="1:13" s="123" customFormat="1" ht="13.15" customHeight="1">
      <c r="A541" s="108"/>
      <c r="B541" s="115"/>
      <c r="E541" s="125"/>
      <c r="G541" s="124"/>
      <c r="I541" s="118" t="str">
        <f t="shared" si="36"/>
        <v/>
      </c>
      <c r="J541" s="119"/>
      <c r="L541" s="127"/>
      <c r="M541" s="127"/>
    </row>
    <row r="542" spans="1:13" s="123" customFormat="1" ht="13.15" customHeight="1">
      <c r="A542" s="108" t="s">
        <v>196</v>
      </c>
      <c r="B542" s="111" t="s">
        <v>202</v>
      </c>
      <c r="C542" s="123" t="s">
        <v>59</v>
      </c>
      <c r="E542" s="125">
        <v>379</v>
      </c>
      <c r="G542" s="124"/>
      <c r="I542" s="118" t="str">
        <f t="shared" si="36"/>
        <v/>
      </c>
      <c r="J542" s="119"/>
      <c r="K542" s="123" t="e">
        <f>#REF!</f>
        <v>#REF!</v>
      </c>
      <c r="L542" s="127"/>
      <c r="M542" s="127"/>
    </row>
    <row r="543" spans="1:13" s="123" customFormat="1" ht="13.15" customHeight="1">
      <c r="A543" s="108" t="s">
        <v>197</v>
      </c>
      <c r="B543" s="111" t="s">
        <v>203</v>
      </c>
      <c r="C543" s="123" t="s">
        <v>59</v>
      </c>
      <c r="E543" s="125">
        <v>511</v>
      </c>
      <c r="G543" s="124"/>
      <c r="I543" s="118" t="str">
        <f t="shared" si="36"/>
        <v/>
      </c>
      <c r="J543" s="119"/>
      <c r="K543" s="123" t="e">
        <f>#REF!</f>
        <v>#REF!</v>
      </c>
      <c r="L543" s="127"/>
      <c r="M543" s="127"/>
    </row>
    <row r="544" spans="1:13" s="123" customFormat="1" ht="13.15" customHeight="1">
      <c r="A544" s="108" t="s">
        <v>198</v>
      </c>
      <c r="B544" s="111" t="s">
        <v>204</v>
      </c>
      <c r="C544" s="123" t="s">
        <v>59</v>
      </c>
      <c r="E544" s="125"/>
      <c r="G544" s="124"/>
      <c r="I544" s="118" t="str">
        <f t="shared" si="36"/>
        <v/>
      </c>
      <c r="J544" s="119"/>
      <c r="L544" s="127"/>
      <c r="M544" s="127"/>
    </row>
    <row r="545" spans="1:13" s="123" customFormat="1" ht="13.15" customHeight="1">
      <c r="A545" s="108" t="s">
        <v>199</v>
      </c>
      <c r="B545" s="111" t="s">
        <v>207</v>
      </c>
      <c r="C545" s="123" t="s">
        <v>59</v>
      </c>
      <c r="E545" s="125"/>
      <c r="G545" s="124"/>
      <c r="I545" s="118" t="str">
        <f t="shared" si="36"/>
        <v/>
      </c>
      <c r="J545" s="119"/>
      <c r="L545" s="127"/>
      <c r="M545" s="127"/>
    </row>
    <row r="546" spans="1:13" s="123" customFormat="1" ht="13.15" customHeight="1">
      <c r="A546" s="108" t="s">
        <v>200</v>
      </c>
      <c r="B546" s="111" t="s">
        <v>205</v>
      </c>
      <c r="C546" s="123" t="s">
        <v>59</v>
      </c>
      <c r="E546" s="125"/>
      <c r="G546" s="124"/>
      <c r="I546" s="118" t="str">
        <f t="shared" si="36"/>
        <v/>
      </c>
      <c r="J546" s="119"/>
      <c r="L546" s="127"/>
      <c r="M546" s="127"/>
    </row>
    <row r="547" spans="1:13" s="123" customFormat="1" ht="13.15" customHeight="1">
      <c r="A547" s="108" t="s">
        <v>201</v>
      </c>
      <c r="B547" s="111" t="s">
        <v>206</v>
      </c>
      <c r="C547" s="123" t="s">
        <v>59</v>
      </c>
      <c r="E547" s="125"/>
      <c r="G547" s="124"/>
      <c r="I547" s="118" t="str">
        <f t="shared" si="36"/>
        <v/>
      </c>
      <c r="J547" s="119"/>
      <c r="L547" s="127"/>
      <c r="M547" s="127"/>
    </row>
    <row r="548" spans="1:13" s="123" customFormat="1" ht="13.15" customHeight="1">
      <c r="A548" s="108"/>
      <c r="B548" s="115"/>
      <c r="E548" s="125"/>
      <c r="G548" s="124"/>
      <c r="I548" s="118" t="str">
        <f t="shared" si="36"/>
        <v/>
      </c>
      <c r="J548" s="119"/>
      <c r="K548" s="121"/>
      <c r="L548" s="127"/>
      <c r="M548" s="127"/>
    </row>
    <row r="549" spans="1:13" s="123" customFormat="1" ht="13.15" customHeight="1">
      <c r="A549" s="108"/>
      <c r="B549" s="115"/>
      <c r="E549" s="125"/>
      <c r="G549" s="124"/>
      <c r="I549" s="118" t="str">
        <f t="shared" si="36"/>
        <v/>
      </c>
      <c r="J549" s="119"/>
      <c r="K549" s="121"/>
      <c r="L549" s="127"/>
      <c r="M549" s="127"/>
    </row>
    <row r="550" spans="1:13" s="123" customFormat="1" ht="13.15" customHeight="1">
      <c r="A550" s="108" t="s">
        <v>28</v>
      </c>
      <c r="B550" s="123" t="s">
        <v>189</v>
      </c>
      <c r="D550" s="126"/>
      <c r="E550" s="125"/>
      <c r="G550" s="124"/>
      <c r="I550" s="118" t="str">
        <f t="shared" si="36"/>
        <v/>
      </c>
      <c r="J550" s="119"/>
      <c r="K550" s="121"/>
      <c r="L550" s="127"/>
      <c r="M550" s="127"/>
    </row>
    <row r="551" spans="1:13" s="123" customFormat="1" ht="13.15" customHeight="1">
      <c r="A551" s="108"/>
      <c r="B551" s="128" t="s">
        <v>190</v>
      </c>
      <c r="D551" s="126"/>
      <c r="E551" s="125"/>
      <c r="G551" s="124"/>
      <c r="I551" s="118" t="str">
        <f t="shared" si="36"/>
        <v/>
      </c>
      <c r="J551" s="119"/>
      <c r="K551" s="121"/>
      <c r="L551" s="127"/>
      <c r="M551" s="127"/>
    </row>
    <row r="552" spans="1:13" s="123" customFormat="1" ht="13.15" customHeight="1">
      <c r="A552" s="108"/>
      <c r="B552" s="128" t="s">
        <v>194</v>
      </c>
      <c r="D552" s="126"/>
      <c r="E552" s="125"/>
      <c r="G552" s="124"/>
      <c r="I552" s="118" t="str">
        <f t="shared" si="36"/>
        <v/>
      </c>
      <c r="J552" s="119"/>
      <c r="K552" s="128"/>
      <c r="L552" s="127"/>
      <c r="M552" s="127"/>
    </row>
    <row r="553" spans="1:13" s="123" customFormat="1" ht="13.15" customHeight="1">
      <c r="A553" s="108"/>
      <c r="B553" s="128" t="s">
        <v>335</v>
      </c>
      <c r="D553" s="126"/>
      <c r="E553" s="125"/>
      <c r="G553" s="124"/>
      <c r="I553" s="118" t="str">
        <f t="shared" si="36"/>
        <v/>
      </c>
      <c r="J553" s="119"/>
      <c r="K553" s="128"/>
      <c r="L553" s="127"/>
      <c r="M553" s="127"/>
    </row>
    <row r="554" spans="1:13" s="123" customFormat="1" ht="13.15" customHeight="1">
      <c r="A554" s="108"/>
      <c r="B554" s="128" t="s">
        <v>195</v>
      </c>
      <c r="D554" s="126"/>
      <c r="E554" s="125"/>
      <c r="G554" s="124"/>
      <c r="I554" s="118" t="str">
        <f t="shared" si="36"/>
        <v/>
      </c>
      <c r="J554" s="119"/>
      <c r="K554" s="121"/>
      <c r="L554" s="127"/>
      <c r="M554" s="127"/>
    </row>
    <row r="555" spans="1:13" s="123" customFormat="1" ht="13.15" customHeight="1">
      <c r="A555" s="108"/>
      <c r="B555" s="129" t="s">
        <v>125</v>
      </c>
      <c r="D555" s="126"/>
      <c r="E555" s="125"/>
      <c r="G555" s="124"/>
      <c r="I555" s="118" t="str">
        <f t="shared" si="36"/>
        <v/>
      </c>
      <c r="J555" s="119"/>
      <c r="K555" s="121"/>
      <c r="L555" s="127"/>
      <c r="M555" s="127"/>
    </row>
    <row r="556" spans="1:13" s="123" customFormat="1" ht="13.15" customHeight="1">
      <c r="A556" s="108"/>
      <c r="B556" s="129" t="s">
        <v>420</v>
      </c>
      <c r="D556" s="126"/>
      <c r="E556" s="125"/>
      <c r="G556" s="124"/>
      <c r="I556" s="118" t="str">
        <f t="shared" si="36"/>
        <v/>
      </c>
      <c r="J556" s="119"/>
      <c r="K556" s="121"/>
      <c r="L556" s="127"/>
      <c r="M556" s="127"/>
    </row>
    <row r="557" spans="1:13" s="123" customFormat="1" ht="13.15" customHeight="1">
      <c r="A557" s="108"/>
      <c r="B557" s="115"/>
      <c r="D557" s="126"/>
      <c r="E557" s="125"/>
      <c r="G557" s="124"/>
      <c r="I557" s="118" t="str">
        <f t="shared" si="36"/>
        <v/>
      </c>
      <c r="J557" s="119"/>
      <c r="K557" s="121"/>
      <c r="L557" s="127"/>
      <c r="M557" s="127"/>
    </row>
    <row r="558" spans="1:13" s="123" customFormat="1" ht="13.15" customHeight="1">
      <c r="A558" s="108" t="s">
        <v>196</v>
      </c>
      <c r="B558" s="111" t="s">
        <v>202</v>
      </c>
      <c r="C558" s="123" t="s">
        <v>59</v>
      </c>
      <c r="D558" s="126"/>
      <c r="E558" s="125">
        <v>379</v>
      </c>
      <c r="F558" s="130"/>
      <c r="G558" s="124"/>
      <c r="I558" s="118" t="str">
        <f t="shared" si="36"/>
        <v/>
      </c>
      <c r="J558" s="119"/>
      <c r="K558" s="131"/>
      <c r="L558" s="127"/>
      <c r="M558" s="127"/>
    </row>
    <row r="559" spans="1:13" s="123" customFormat="1" ht="13.15" customHeight="1">
      <c r="A559" s="108" t="s">
        <v>197</v>
      </c>
      <c r="B559" s="111" t="s">
        <v>203</v>
      </c>
      <c r="C559" s="123" t="s">
        <v>59</v>
      </c>
      <c r="D559" s="126"/>
      <c r="E559" s="125">
        <v>511</v>
      </c>
      <c r="F559" s="130"/>
      <c r="G559" s="124"/>
      <c r="I559" s="118" t="str">
        <f t="shared" si="36"/>
        <v/>
      </c>
      <c r="J559" s="119"/>
      <c r="K559" s="131"/>
      <c r="L559" s="127"/>
      <c r="M559" s="127"/>
    </row>
    <row r="560" spans="1:13" s="123" customFormat="1" ht="13.15" customHeight="1">
      <c r="A560" s="108" t="s">
        <v>198</v>
      </c>
      <c r="B560" s="111" t="s">
        <v>204</v>
      </c>
      <c r="C560" s="123" t="s">
        <v>59</v>
      </c>
      <c r="D560" s="126"/>
      <c r="E560" s="125"/>
      <c r="F560" s="130"/>
      <c r="G560" s="124"/>
      <c r="I560" s="118" t="str">
        <f t="shared" si="36"/>
        <v/>
      </c>
      <c r="J560" s="119"/>
      <c r="K560" s="131"/>
      <c r="L560" s="127"/>
      <c r="M560" s="127"/>
    </row>
    <row r="561" spans="1:13" s="123" customFormat="1" ht="13.15" customHeight="1">
      <c r="A561" s="108" t="s">
        <v>199</v>
      </c>
      <c r="B561" s="111" t="s">
        <v>207</v>
      </c>
      <c r="C561" s="123" t="s">
        <v>59</v>
      </c>
      <c r="D561" s="126"/>
      <c r="E561" s="125"/>
      <c r="F561" s="130"/>
      <c r="G561" s="124"/>
      <c r="I561" s="118" t="str">
        <f t="shared" si="36"/>
        <v/>
      </c>
      <c r="J561" s="119"/>
      <c r="K561" s="131"/>
      <c r="L561" s="127"/>
      <c r="M561" s="127"/>
    </row>
    <row r="562" spans="1:13" s="123" customFormat="1" ht="13.15" customHeight="1">
      <c r="A562" s="108" t="s">
        <v>200</v>
      </c>
      <c r="B562" s="111" t="s">
        <v>205</v>
      </c>
      <c r="C562" s="123" t="s">
        <v>59</v>
      </c>
      <c r="D562" s="126"/>
      <c r="E562" s="125"/>
      <c r="F562" s="130"/>
      <c r="G562" s="124"/>
      <c r="I562" s="118" t="str">
        <f t="shared" si="36"/>
        <v/>
      </c>
      <c r="J562" s="119"/>
      <c r="K562" s="131"/>
      <c r="L562" s="127"/>
      <c r="M562" s="127"/>
    </row>
    <row r="563" spans="1:13" s="123" customFormat="1" ht="13.15" customHeight="1">
      <c r="A563" s="108" t="s">
        <v>201</v>
      </c>
      <c r="B563" s="111" t="s">
        <v>206</v>
      </c>
      <c r="C563" s="123" t="s">
        <v>59</v>
      </c>
      <c r="D563" s="126"/>
      <c r="E563" s="125"/>
      <c r="F563" s="130"/>
      <c r="G563" s="124"/>
      <c r="I563" s="118" t="str">
        <f t="shared" si="36"/>
        <v/>
      </c>
      <c r="J563" s="119"/>
      <c r="K563" s="131"/>
      <c r="L563" s="127"/>
      <c r="M563" s="127"/>
    </row>
    <row r="564" spans="1:13" s="123" customFormat="1" ht="13.15" customHeight="1">
      <c r="A564" s="108"/>
      <c r="B564" s="115"/>
      <c r="D564" s="126"/>
      <c r="E564" s="125"/>
      <c r="F564" s="130"/>
      <c r="G564" s="124"/>
      <c r="I564" s="118"/>
      <c r="J564" s="119"/>
    </row>
    <row r="565" spans="1:13" s="123" customFormat="1" ht="13.15" customHeight="1">
      <c r="A565" s="108"/>
      <c r="B565" s="115"/>
      <c r="E565" s="125"/>
      <c r="G565" s="124"/>
      <c r="I565" s="118" t="str">
        <f t="shared" ref="I565:I575" si="37">IF(ABS($E565*G565)&gt;0,$E565*G565,"")</f>
        <v/>
      </c>
      <c r="J565" s="119"/>
      <c r="K565" s="121"/>
      <c r="L565" s="127"/>
      <c r="M565" s="127"/>
    </row>
    <row r="566" spans="1:13" s="123" customFormat="1" ht="13.15" customHeight="1">
      <c r="A566" s="108" t="s">
        <v>0</v>
      </c>
      <c r="B566" s="123" t="s">
        <v>263</v>
      </c>
      <c r="D566" s="126"/>
      <c r="E566" s="125"/>
      <c r="G566" s="124"/>
      <c r="I566" s="118" t="str">
        <f t="shared" si="37"/>
        <v/>
      </c>
      <c r="J566" s="119"/>
      <c r="K566" s="121"/>
      <c r="L566" s="127"/>
      <c r="M566" s="127"/>
    </row>
    <row r="567" spans="1:13" s="123" customFormat="1" ht="13.15" customHeight="1">
      <c r="A567" s="108"/>
      <c r="B567" s="128" t="s">
        <v>264</v>
      </c>
      <c r="D567" s="126"/>
      <c r="E567" s="125"/>
      <c r="G567" s="124"/>
      <c r="I567" s="118" t="str">
        <f t="shared" si="37"/>
        <v/>
      </c>
      <c r="J567" s="119"/>
      <c r="K567" s="121"/>
      <c r="L567" s="127"/>
      <c r="M567" s="127"/>
    </row>
    <row r="568" spans="1:13" s="123" customFormat="1" ht="13.15" customHeight="1">
      <c r="A568" s="108"/>
      <c r="B568" s="128" t="s">
        <v>265</v>
      </c>
      <c r="D568" s="126"/>
      <c r="E568" s="125"/>
      <c r="G568" s="124"/>
      <c r="I568" s="118" t="str">
        <f t="shared" si="37"/>
        <v/>
      </c>
      <c r="J568" s="119"/>
      <c r="K568" s="128"/>
      <c r="L568" s="127"/>
      <c r="M568" s="127"/>
    </row>
    <row r="569" spans="1:13" s="123" customFormat="1" ht="13.15" customHeight="1">
      <c r="A569" s="108"/>
      <c r="B569" s="115"/>
      <c r="D569" s="126"/>
      <c r="E569" s="125"/>
      <c r="G569" s="124"/>
      <c r="I569" s="118" t="str">
        <f t="shared" si="37"/>
        <v/>
      </c>
      <c r="J569" s="119"/>
      <c r="K569" s="121"/>
      <c r="L569" s="127"/>
      <c r="M569" s="127"/>
    </row>
    <row r="570" spans="1:13" s="123" customFormat="1" ht="13.15" customHeight="1">
      <c r="A570" s="108" t="s">
        <v>196</v>
      </c>
      <c r="B570" s="111" t="s">
        <v>202</v>
      </c>
      <c r="C570" s="123" t="s">
        <v>59</v>
      </c>
      <c r="D570" s="126"/>
      <c r="E570" s="125">
        <v>379</v>
      </c>
      <c r="F570" s="130"/>
      <c r="G570" s="124"/>
      <c r="I570" s="118" t="str">
        <f t="shared" si="37"/>
        <v/>
      </c>
      <c r="J570" s="119"/>
      <c r="K570" s="131" t="e">
        <f>#REF!</f>
        <v>#REF!</v>
      </c>
      <c r="L570" s="127"/>
      <c r="M570" s="127"/>
    </row>
    <row r="571" spans="1:13" s="123" customFormat="1" ht="13.15" customHeight="1">
      <c r="A571" s="108" t="s">
        <v>197</v>
      </c>
      <c r="B571" s="111" t="s">
        <v>203</v>
      </c>
      <c r="C571" s="123" t="s">
        <v>59</v>
      </c>
      <c r="D571" s="126"/>
      <c r="E571" s="125">
        <v>511</v>
      </c>
      <c r="F571" s="130"/>
      <c r="G571" s="124"/>
      <c r="I571" s="118" t="str">
        <f t="shared" si="37"/>
        <v/>
      </c>
      <c r="J571" s="119"/>
      <c r="K571" s="131" t="e">
        <f>#REF!</f>
        <v>#REF!</v>
      </c>
      <c r="L571" s="127"/>
      <c r="M571" s="127"/>
    </row>
    <row r="572" spans="1:13" s="123" customFormat="1" ht="13.15" customHeight="1">
      <c r="A572" s="108" t="s">
        <v>198</v>
      </c>
      <c r="B572" s="111" t="s">
        <v>204</v>
      </c>
      <c r="C572" s="123" t="s">
        <v>59</v>
      </c>
      <c r="D572" s="126"/>
      <c r="E572" s="125"/>
      <c r="F572" s="130"/>
      <c r="G572" s="124"/>
      <c r="I572" s="118" t="str">
        <f t="shared" si="37"/>
        <v/>
      </c>
      <c r="J572" s="119"/>
      <c r="K572" s="131" t="e">
        <f>#REF!</f>
        <v>#REF!</v>
      </c>
      <c r="L572" s="127"/>
      <c r="M572" s="127"/>
    </row>
    <row r="573" spans="1:13" s="123" customFormat="1" ht="13.15" customHeight="1">
      <c r="A573" s="108" t="s">
        <v>199</v>
      </c>
      <c r="B573" s="111" t="s">
        <v>207</v>
      </c>
      <c r="C573" s="123" t="s">
        <v>59</v>
      </c>
      <c r="D573" s="126"/>
      <c r="E573" s="125"/>
      <c r="F573" s="130"/>
      <c r="G573" s="124"/>
      <c r="I573" s="118" t="str">
        <f t="shared" si="37"/>
        <v/>
      </c>
      <c r="J573" s="119"/>
      <c r="K573" s="131" t="e">
        <f>#REF!</f>
        <v>#REF!</v>
      </c>
      <c r="L573" s="127"/>
      <c r="M573" s="127"/>
    </row>
    <row r="574" spans="1:13" s="123" customFormat="1" ht="13.15" customHeight="1">
      <c r="A574" s="108" t="s">
        <v>200</v>
      </c>
      <c r="B574" s="111" t="s">
        <v>205</v>
      </c>
      <c r="C574" s="123" t="s">
        <v>59</v>
      </c>
      <c r="D574" s="126"/>
      <c r="E574" s="125"/>
      <c r="F574" s="130"/>
      <c r="G574" s="124"/>
      <c r="I574" s="118" t="str">
        <f t="shared" si="37"/>
        <v/>
      </c>
      <c r="J574" s="119"/>
      <c r="K574" s="131" t="e">
        <f>#REF!</f>
        <v>#REF!</v>
      </c>
      <c r="L574" s="127"/>
      <c r="M574" s="127"/>
    </row>
    <row r="575" spans="1:13" s="123" customFormat="1" ht="13.15" customHeight="1">
      <c r="A575" s="108" t="s">
        <v>201</v>
      </c>
      <c r="B575" s="111" t="s">
        <v>206</v>
      </c>
      <c r="C575" s="123" t="s">
        <v>59</v>
      </c>
      <c r="D575" s="126"/>
      <c r="E575" s="125"/>
      <c r="F575" s="130"/>
      <c r="G575" s="124"/>
      <c r="I575" s="118" t="str">
        <f t="shared" si="37"/>
        <v/>
      </c>
      <c r="J575" s="119"/>
      <c r="K575" s="131"/>
      <c r="L575" s="127"/>
      <c r="M575" s="127"/>
    </row>
    <row r="576" spans="1:13" s="123" customFormat="1" ht="13.15" customHeight="1">
      <c r="A576" s="108"/>
      <c r="B576" s="115"/>
      <c r="D576" s="126"/>
      <c r="E576" s="125"/>
      <c r="F576" s="130"/>
      <c r="G576" s="124"/>
      <c r="I576" s="118"/>
      <c r="J576" s="119"/>
    </row>
    <row r="577" spans="1:13" s="123" customFormat="1" ht="13.15" customHeight="1">
      <c r="A577" s="108"/>
      <c r="B577" s="115"/>
      <c r="D577" s="126"/>
      <c r="E577" s="125"/>
      <c r="F577" s="130"/>
      <c r="G577" s="124"/>
      <c r="I577" s="118"/>
      <c r="J577" s="119"/>
    </row>
    <row r="578" spans="1:13" s="123" customFormat="1" ht="13.15" customHeight="1">
      <c r="A578" s="108"/>
      <c r="B578" s="115"/>
      <c r="D578" s="126"/>
      <c r="E578" s="125"/>
      <c r="F578" s="130"/>
      <c r="G578" s="124"/>
      <c r="I578" s="118"/>
      <c r="J578" s="119"/>
    </row>
    <row r="579" spans="1:13" s="123" customFormat="1" ht="13.15" customHeight="1">
      <c r="A579" s="108"/>
      <c r="B579" s="115" t="s">
        <v>188</v>
      </c>
      <c r="D579" s="126"/>
      <c r="E579" s="125"/>
      <c r="F579" s="130"/>
      <c r="G579" s="124"/>
      <c r="I579" s="118"/>
      <c r="J579" s="119"/>
    </row>
    <row r="580" spans="1:13" s="123" customFormat="1" ht="13.15" customHeight="1">
      <c r="A580" s="108"/>
      <c r="B580" s="115"/>
      <c r="E580" s="125"/>
      <c r="G580" s="124"/>
      <c r="I580" s="118" t="str">
        <f t="shared" ref="I580:I623" si="38">IF(ABS($E580*G580)&gt;0,$E580*G580,"")</f>
        <v/>
      </c>
      <c r="J580" s="119"/>
      <c r="K580" s="121"/>
      <c r="L580" s="127"/>
      <c r="M580" s="127"/>
    </row>
    <row r="581" spans="1:13" s="123" customFormat="1" ht="13.15" customHeight="1">
      <c r="A581" s="108" t="s">
        <v>34</v>
      </c>
      <c r="B581" s="123" t="s">
        <v>266</v>
      </c>
      <c r="D581" s="126"/>
      <c r="E581" s="125"/>
      <c r="G581" s="124"/>
      <c r="I581" s="118" t="str">
        <f t="shared" si="38"/>
        <v/>
      </c>
      <c r="J581" s="119"/>
      <c r="K581" s="121"/>
      <c r="L581" s="127"/>
      <c r="M581" s="127"/>
    </row>
    <row r="582" spans="1:13" s="123" customFormat="1" ht="13.15" customHeight="1">
      <c r="A582" s="108"/>
      <c r="B582" s="123" t="s">
        <v>268</v>
      </c>
      <c r="D582" s="126"/>
      <c r="E582" s="125"/>
      <c r="G582" s="124"/>
      <c r="I582" s="118"/>
      <c r="J582" s="119"/>
      <c r="K582" s="121"/>
      <c r="L582" s="127"/>
      <c r="M582" s="127"/>
    </row>
    <row r="583" spans="1:13" s="123" customFormat="1" ht="13.15" customHeight="1">
      <c r="A583" s="108"/>
      <c r="B583" s="128" t="s">
        <v>267</v>
      </c>
      <c r="D583" s="126"/>
      <c r="E583" s="125"/>
      <c r="G583" s="124"/>
      <c r="I583" s="118" t="str">
        <f t="shared" si="38"/>
        <v/>
      </c>
      <c r="J583" s="119"/>
      <c r="K583" s="121"/>
      <c r="L583" s="127"/>
      <c r="M583" s="127"/>
    </row>
    <row r="584" spans="1:13" s="123" customFormat="1" ht="13.15" customHeight="1">
      <c r="A584" s="108"/>
      <c r="B584" s="128" t="s">
        <v>312</v>
      </c>
      <c r="D584" s="126"/>
      <c r="E584" s="125"/>
      <c r="G584" s="124"/>
      <c r="I584" s="118"/>
      <c r="J584" s="119"/>
      <c r="K584" s="121"/>
      <c r="L584" s="127"/>
      <c r="M584" s="127"/>
    </row>
    <row r="585" spans="1:13" s="123" customFormat="1" ht="13.15" customHeight="1">
      <c r="A585" s="108"/>
      <c r="B585" s="128" t="s">
        <v>421</v>
      </c>
      <c r="D585" s="126"/>
      <c r="E585" s="125"/>
      <c r="G585" s="124"/>
      <c r="I585" s="118"/>
      <c r="J585" s="119"/>
      <c r="K585" s="121"/>
      <c r="L585" s="127"/>
      <c r="M585" s="127"/>
    </row>
    <row r="586" spans="1:13" s="123" customFormat="1" ht="13.15" customHeight="1">
      <c r="A586" s="108"/>
      <c r="B586" s="115"/>
      <c r="D586" s="126"/>
      <c r="E586" s="125"/>
      <c r="G586" s="124"/>
      <c r="I586" s="118" t="str">
        <f t="shared" si="38"/>
        <v/>
      </c>
      <c r="J586" s="119"/>
      <c r="K586" s="121"/>
      <c r="L586" s="127"/>
      <c r="M586" s="127"/>
    </row>
    <row r="587" spans="1:13" s="123" customFormat="1" ht="13.15" customHeight="1">
      <c r="A587" s="108" t="s">
        <v>196</v>
      </c>
      <c r="B587" s="111" t="s">
        <v>202</v>
      </c>
      <c r="C587" s="123" t="s">
        <v>59</v>
      </c>
      <c r="D587" s="126"/>
      <c r="E587" s="125"/>
      <c r="F587" s="130"/>
      <c r="G587" s="124"/>
      <c r="I587" s="118" t="str">
        <f t="shared" si="38"/>
        <v/>
      </c>
      <c r="J587" s="119"/>
      <c r="K587" s="131"/>
      <c r="L587" s="131" t="e">
        <f>#REF!</f>
        <v>#REF!</v>
      </c>
      <c r="M587" s="127"/>
    </row>
    <row r="588" spans="1:13" s="123" customFormat="1" ht="13.15" customHeight="1">
      <c r="A588" s="108" t="s">
        <v>197</v>
      </c>
      <c r="B588" s="111" t="s">
        <v>203</v>
      </c>
      <c r="C588" s="123" t="s">
        <v>59</v>
      </c>
      <c r="D588" s="126"/>
      <c r="E588" s="125"/>
      <c r="F588" s="130"/>
      <c r="G588" s="124"/>
      <c r="I588" s="118" t="str">
        <f t="shared" si="38"/>
        <v/>
      </c>
      <c r="J588" s="119"/>
      <c r="K588" s="131" t="e">
        <f t="shared" ref="K588:K593" si="39">L588*0.15</f>
        <v>#REF!</v>
      </c>
      <c r="L588" s="131" t="e">
        <f>#REF!</f>
        <v>#REF!</v>
      </c>
      <c r="M588" s="127"/>
    </row>
    <row r="589" spans="1:13" s="123" customFormat="1" ht="13.15" customHeight="1">
      <c r="A589" s="108" t="s">
        <v>198</v>
      </c>
      <c r="B589" s="111" t="s">
        <v>204</v>
      </c>
      <c r="C589" s="123" t="s">
        <v>59</v>
      </c>
      <c r="D589" s="126"/>
      <c r="E589" s="125">
        <v>172</v>
      </c>
      <c r="F589" s="130"/>
      <c r="G589" s="124"/>
      <c r="I589" s="118" t="str">
        <f t="shared" si="38"/>
        <v/>
      </c>
      <c r="J589" s="119"/>
      <c r="K589" s="131" t="e">
        <f t="shared" si="39"/>
        <v>#REF!</v>
      </c>
      <c r="L589" s="131" t="e">
        <f>#REF!</f>
        <v>#REF!</v>
      </c>
      <c r="M589" s="127"/>
    </row>
    <row r="590" spans="1:13" s="123" customFormat="1" ht="13.15" customHeight="1">
      <c r="A590" s="108" t="s">
        <v>199</v>
      </c>
      <c r="B590" s="111" t="s">
        <v>207</v>
      </c>
      <c r="C590" s="123" t="s">
        <v>59</v>
      </c>
      <c r="D590" s="126"/>
      <c r="E590" s="125"/>
      <c r="F590" s="130"/>
      <c r="G590" s="124"/>
      <c r="I590" s="118" t="str">
        <f t="shared" si="38"/>
        <v/>
      </c>
      <c r="J590" s="119"/>
      <c r="K590" s="131" t="e">
        <f t="shared" si="39"/>
        <v>#REF!</v>
      </c>
      <c r="L590" s="131" t="e">
        <f>#REF!</f>
        <v>#REF!</v>
      </c>
      <c r="M590" s="127"/>
    </row>
    <row r="591" spans="1:13" s="123" customFormat="1" ht="13.15" customHeight="1">
      <c r="A591" s="108" t="s">
        <v>200</v>
      </c>
      <c r="B591" s="111" t="s">
        <v>205</v>
      </c>
      <c r="C591" s="123" t="s">
        <v>59</v>
      </c>
      <c r="D591" s="126"/>
      <c r="E591" s="125"/>
      <c r="F591" s="130"/>
      <c r="G591" s="124"/>
      <c r="I591" s="118" t="str">
        <f t="shared" si="38"/>
        <v/>
      </c>
      <c r="J591" s="119"/>
      <c r="K591" s="131" t="e">
        <f t="shared" si="39"/>
        <v>#REF!</v>
      </c>
      <c r="L591" s="131" t="e">
        <f>#REF!</f>
        <v>#REF!</v>
      </c>
      <c r="M591" s="127"/>
    </row>
    <row r="592" spans="1:13" s="123" customFormat="1" ht="13.15" customHeight="1">
      <c r="A592" s="108" t="s">
        <v>201</v>
      </c>
      <c r="B592" s="111" t="s">
        <v>206</v>
      </c>
      <c r="C592" s="123" t="s">
        <v>59</v>
      </c>
      <c r="D592" s="126"/>
      <c r="E592" s="125"/>
      <c r="F592" s="130"/>
      <c r="G592" s="124"/>
      <c r="I592" s="118" t="str">
        <f t="shared" si="38"/>
        <v/>
      </c>
      <c r="J592" s="119"/>
      <c r="K592" s="131" t="e">
        <f t="shared" si="39"/>
        <v>#REF!</v>
      </c>
      <c r="L592" s="131" t="e">
        <f>#REF!</f>
        <v>#REF!</v>
      </c>
      <c r="M592" s="127"/>
    </row>
    <row r="593" spans="1:13" s="123" customFormat="1" ht="13.15" customHeight="1">
      <c r="A593" s="108"/>
      <c r="B593" s="111"/>
      <c r="D593" s="126"/>
      <c r="E593" s="125"/>
      <c r="F593" s="130"/>
      <c r="G593" s="124"/>
      <c r="I593" s="118" t="str">
        <f t="shared" si="38"/>
        <v/>
      </c>
      <c r="J593" s="119"/>
      <c r="K593" s="131">
        <f t="shared" si="39"/>
        <v>0</v>
      </c>
      <c r="L593" s="127"/>
      <c r="M593" s="127"/>
    </row>
    <row r="594" spans="1:13" s="123" customFormat="1" ht="13.15" customHeight="1">
      <c r="A594" s="108"/>
      <c r="B594" s="115"/>
      <c r="D594" s="126"/>
      <c r="E594" s="125"/>
      <c r="F594" s="130"/>
      <c r="G594" s="124"/>
      <c r="I594" s="118" t="str">
        <f t="shared" si="38"/>
        <v/>
      </c>
      <c r="J594" s="119"/>
      <c r="K594" s="127"/>
      <c r="L594" s="127"/>
      <c r="M594" s="127"/>
    </row>
    <row r="595" spans="1:13" s="123" customFormat="1" ht="13.15" customHeight="1">
      <c r="A595" s="108" t="s">
        <v>37</v>
      </c>
      <c r="B595" s="123" t="s">
        <v>269</v>
      </c>
      <c r="D595" s="126"/>
      <c r="E595" s="125"/>
      <c r="G595" s="124"/>
      <c r="I595" s="118" t="str">
        <f t="shared" si="38"/>
        <v/>
      </c>
      <c r="J595" s="119"/>
      <c r="K595" s="121"/>
      <c r="L595" s="127"/>
      <c r="M595" s="127"/>
    </row>
    <row r="596" spans="1:13" s="123" customFormat="1" ht="13.15" customHeight="1">
      <c r="A596" s="108"/>
      <c r="B596" s="128" t="s">
        <v>422</v>
      </c>
      <c r="D596" s="126"/>
      <c r="E596" s="125"/>
      <c r="G596" s="124"/>
      <c r="I596" s="118" t="str">
        <f t="shared" si="38"/>
        <v/>
      </c>
      <c r="J596" s="119"/>
      <c r="K596" s="121"/>
      <c r="L596" s="127"/>
      <c r="M596" s="127"/>
    </row>
    <row r="597" spans="1:13" s="123" customFormat="1" ht="13.15" customHeight="1">
      <c r="A597" s="108"/>
      <c r="B597" s="128" t="s">
        <v>423</v>
      </c>
      <c r="D597" s="126"/>
      <c r="E597" s="125"/>
      <c r="G597" s="124"/>
      <c r="I597" s="118" t="str">
        <f t="shared" si="38"/>
        <v/>
      </c>
      <c r="J597" s="119"/>
      <c r="K597" s="128"/>
      <c r="L597" s="127"/>
      <c r="M597" s="127"/>
    </row>
    <row r="598" spans="1:13" s="123" customFormat="1" ht="13.15" customHeight="1">
      <c r="A598" s="108"/>
      <c r="B598" s="115"/>
      <c r="D598" s="126"/>
      <c r="E598" s="125"/>
      <c r="G598" s="124"/>
      <c r="I598" s="118" t="str">
        <f t="shared" si="38"/>
        <v/>
      </c>
      <c r="J598" s="119"/>
      <c r="K598" s="121"/>
      <c r="L598" s="127"/>
      <c r="M598" s="127"/>
    </row>
    <row r="599" spans="1:13" s="123" customFormat="1" ht="13.15" customHeight="1">
      <c r="A599" s="108" t="s">
        <v>196</v>
      </c>
      <c r="B599" s="111" t="s">
        <v>202</v>
      </c>
      <c r="C599" s="123" t="s">
        <v>61</v>
      </c>
      <c r="D599" s="126"/>
      <c r="E599" s="125"/>
      <c r="F599" s="130"/>
      <c r="G599" s="124"/>
      <c r="I599" s="118" t="str">
        <f t="shared" si="38"/>
        <v/>
      </c>
      <c r="J599" s="119"/>
      <c r="K599" s="131" t="e">
        <f>#REF!</f>
        <v>#REF!</v>
      </c>
      <c r="L599" s="127"/>
      <c r="M599" s="127"/>
    </row>
    <row r="600" spans="1:13" s="123" customFormat="1" ht="13.15" customHeight="1">
      <c r="A600" s="108" t="s">
        <v>197</v>
      </c>
      <c r="B600" s="111" t="s">
        <v>203</v>
      </c>
      <c r="C600" s="123" t="s">
        <v>61</v>
      </c>
      <c r="D600" s="126"/>
      <c r="E600" s="125"/>
      <c r="F600" s="130"/>
      <c r="G600" s="124"/>
      <c r="I600" s="118" t="str">
        <f t="shared" si="38"/>
        <v/>
      </c>
      <c r="J600" s="119"/>
      <c r="K600" s="131" t="e">
        <f>#REF!</f>
        <v>#REF!</v>
      </c>
      <c r="L600" s="127"/>
      <c r="M600" s="127"/>
    </row>
    <row r="601" spans="1:13" s="123" customFormat="1" ht="13.15" customHeight="1">
      <c r="A601" s="108" t="s">
        <v>198</v>
      </c>
      <c r="B601" s="111" t="s">
        <v>204</v>
      </c>
      <c r="C601" s="123" t="s">
        <v>61</v>
      </c>
      <c r="D601" s="126"/>
      <c r="E601" s="125">
        <v>1000</v>
      </c>
      <c r="F601" s="130"/>
      <c r="G601" s="124"/>
      <c r="I601" s="118" t="str">
        <f t="shared" si="38"/>
        <v/>
      </c>
      <c r="J601" s="119"/>
      <c r="K601" s="131" t="e">
        <f>#REF!</f>
        <v>#REF!</v>
      </c>
      <c r="L601" s="127"/>
      <c r="M601" s="127"/>
    </row>
    <row r="602" spans="1:13" s="123" customFormat="1" ht="13.15" customHeight="1">
      <c r="A602" s="108" t="s">
        <v>199</v>
      </c>
      <c r="B602" s="111" t="s">
        <v>207</v>
      </c>
      <c r="C602" s="123" t="s">
        <v>61</v>
      </c>
      <c r="D602" s="126"/>
      <c r="E602" s="125"/>
      <c r="F602" s="130"/>
      <c r="G602" s="124"/>
      <c r="I602" s="118" t="str">
        <f t="shared" si="38"/>
        <v/>
      </c>
      <c r="J602" s="119"/>
      <c r="K602" s="131" t="e">
        <f>#REF!</f>
        <v>#REF!</v>
      </c>
      <c r="L602" s="127"/>
      <c r="M602" s="127"/>
    </row>
    <row r="603" spans="1:13" s="123" customFormat="1" ht="13.15" customHeight="1">
      <c r="A603" s="108" t="s">
        <v>200</v>
      </c>
      <c r="B603" s="111" t="s">
        <v>205</v>
      </c>
      <c r="C603" s="123" t="s">
        <v>61</v>
      </c>
      <c r="D603" s="126"/>
      <c r="E603" s="125"/>
      <c r="F603" s="130"/>
      <c r="G603" s="124"/>
      <c r="I603" s="118" t="str">
        <f t="shared" si="38"/>
        <v/>
      </c>
      <c r="J603" s="119"/>
      <c r="K603" s="131" t="e">
        <f>#REF!</f>
        <v>#REF!</v>
      </c>
      <c r="L603" s="127"/>
      <c r="M603" s="127"/>
    </row>
    <row r="604" spans="1:13" s="123" customFormat="1" ht="13.15" customHeight="1">
      <c r="A604" s="108" t="s">
        <v>201</v>
      </c>
      <c r="B604" s="111" t="s">
        <v>206</v>
      </c>
      <c r="C604" s="123" t="s">
        <v>61</v>
      </c>
      <c r="D604" s="126"/>
      <c r="E604" s="125"/>
      <c r="F604" s="130"/>
      <c r="G604" s="124"/>
      <c r="I604" s="118" t="str">
        <f t="shared" si="38"/>
        <v/>
      </c>
      <c r="J604" s="119"/>
      <c r="K604" s="131" t="e">
        <f>#REF!</f>
        <v>#REF!</v>
      </c>
      <c r="L604" s="127"/>
      <c r="M604" s="127"/>
    </row>
    <row r="605" spans="1:13" s="123" customFormat="1" ht="13.15" customHeight="1">
      <c r="A605" s="108"/>
      <c r="B605" s="115"/>
      <c r="D605" s="126"/>
      <c r="E605" s="125"/>
      <c r="F605" s="130"/>
      <c r="G605" s="124"/>
      <c r="I605" s="118" t="str">
        <f t="shared" si="38"/>
        <v/>
      </c>
      <c r="J605" s="119"/>
      <c r="K605" s="127"/>
      <c r="L605" s="127"/>
      <c r="M605" s="127"/>
    </row>
    <row r="606" spans="1:13" s="123" customFormat="1" ht="13.15" customHeight="1">
      <c r="A606" s="108"/>
      <c r="B606" s="115"/>
      <c r="D606" s="126"/>
      <c r="E606" s="125"/>
      <c r="F606" s="130"/>
      <c r="G606" s="124"/>
      <c r="I606" s="118" t="str">
        <f t="shared" si="38"/>
        <v/>
      </c>
      <c r="J606" s="119"/>
      <c r="K606" s="127"/>
      <c r="L606" s="127"/>
      <c r="M606" s="127"/>
    </row>
    <row r="607" spans="1:13" s="123" customFormat="1" ht="13.15" customHeight="1">
      <c r="A607" s="108" t="s">
        <v>38</v>
      </c>
      <c r="B607" s="123" t="s">
        <v>270</v>
      </c>
      <c r="D607" s="126"/>
      <c r="E607" s="125"/>
      <c r="G607" s="124"/>
      <c r="I607" s="118" t="str">
        <f t="shared" si="38"/>
        <v/>
      </c>
      <c r="J607" s="119"/>
      <c r="K607" s="121"/>
      <c r="L607" s="127"/>
      <c r="M607" s="127"/>
    </row>
    <row r="608" spans="1:13" s="123" customFormat="1" ht="13.15" customHeight="1">
      <c r="A608" s="108"/>
      <c r="B608" s="123" t="s">
        <v>271</v>
      </c>
      <c r="D608" s="126"/>
      <c r="E608" s="125"/>
      <c r="G608" s="124"/>
      <c r="I608" s="118"/>
      <c r="J608" s="119"/>
      <c r="K608" s="121"/>
      <c r="L608" s="127"/>
      <c r="M608" s="127"/>
    </row>
    <row r="609" spans="1:13" s="123" customFormat="1" ht="13.15" customHeight="1">
      <c r="A609" s="108"/>
      <c r="B609" s="128" t="s">
        <v>424</v>
      </c>
      <c r="D609" s="126"/>
      <c r="E609" s="125"/>
      <c r="G609" s="124"/>
      <c r="I609" s="118"/>
      <c r="J609" s="119"/>
      <c r="K609" s="121"/>
      <c r="L609" s="127"/>
      <c r="M609" s="127"/>
    </row>
    <row r="610" spans="1:13" s="123" customFormat="1" ht="13.15" customHeight="1">
      <c r="A610" s="108"/>
      <c r="B610" s="128" t="s">
        <v>425</v>
      </c>
      <c r="D610" s="126"/>
      <c r="E610" s="125"/>
      <c r="G610" s="124"/>
      <c r="I610" s="118" t="str">
        <f t="shared" si="38"/>
        <v/>
      </c>
      <c r="J610" s="119"/>
      <c r="K610" s="121"/>
      <c r="L610" s="127"/>
      <c r="M610" s="127"/>
    </row>
    <row r="611" spans="1:13" s="123" customFormat="1" ht="13.15" customHeight="1">
      <c r="A611" s="108"/>
      <c r="B611" s="128" t="s">
        <v>426</v>
      </c>
      <c r="D611" s="126"/>
      <c r="E611" s="125"/>
      <c r="G611" s="124"/>
      <c r="I611" s="118"/>
      <c r="J611" s="119"/>
      <c r="K611" s="121"/>
      <c r="L611" s="127"/>
      <c r="M611" s="127"/>
    </row>
    <row r="612" spans="1:13" s="123" customFormat="1" ht="13.15" customHeight="1">
      <c r="A612" s="108"/>
      <c r="B612" s="128" t="s">
        <v>272</v>
      </c>
      <c r="D612" s="126"/>
      <c r="E612" s="125"/>
      <c r="G612" s="124"/>
      <c r="I612" s="118" t="str">
        <f t="shared" si="38"/>
        <v/>
      </c>
      <c r="J612" s="119"/>
      <c r="K612" s="128"/>
      <c r="L612" s="127"/>
      <c r="M612" s="127"/>
    </row>
    <row r="613" spans="1:13" s="123" customFormat="1" ht="13.15" customHeight="1">
      <c r="A613" s="108"/>
      <c r="B613" s="128" t="s">
        <v>427</v>
      </c>
      <c r="D613" s="126"/>
      <c r="E613" s="125"/>
      <c r="G613" s="124"/>
      <c r="I613" s="118" t="str">
        <f t="shared" si="38"/>
        <v/>
      </c>
      <c r="J613" s="119"/>
      <c r="K613" s="121"/>
      <c r="L613" s="127"/>
      <c r="M613" s="127"/>
    </row>
    <row r="614" spans="1:13" s="123" customFormat="1" ht="13.15" customHeight="1">
      <c r="A614" s="108"/>
      <c r="B614" s="115"/>
      <c r="D614" s="126"/>
      <c r="E614" s="125"/>
      <c r="G614" s="124"/>
      <c r="I614" s="118" t="str">
        <f t="shared" si="38"/>
        <v/>
      </c>
      <c r="J614" s="119"/>
      <c r="K614" s="121"/>
      <c r="L614" s="127"/>
      <c r="M614" s="127"/>
    </row>
    <row r="615" spans="1:13" s="123" customFormat="1" ht="13.15" customHeight="1">
      <c r="A615" s="108" t="s">
        <v>196</v>
      </c>
      <c r="B615" s="111" t="s">
        <v>202</v>
      </c>
      <c r="C615" s="123" t="s">
        <v>59</v>
      </c>
      <c r="D615" s="126"/>
      <c r="E615" s="125"/>
      <c r="F615" s="130"/>
      <c r="G615" s="124"/>
      <c r="I615" s="118" t="str">
        <f t="shared" si="38"/>
        <v/>
      </c>
      <c r="J615" s="119"/>
      <c r="K615" s="131">
        <f t="shared" ref="K615:K620" si="40">E587</f>
        <v>0</v>
      </c>
      <c r="L615" s="127"/>
      <c r="M615" s="127"/>
    </row>
    <row r="616" spans="1:13" s="123" customFormat="1" ht="13.15" customHeight="1">
      <c r="A616" s="108" t="s">
        <v>197</v>
      </c>
      <c r="B616" s="111" t="s">
        <v>203</v>
      </c>
      <c r="C616" s="123" t="s">
        <v>59</v>
      </c>
      <c r="D616" s="126"/>
      <c r="E616" s="125"/>
      <c r="F616" s="130"/>
      <c r="G616" s="124"/>
      <c r="I616" s="118" t="str">
        <f t="shared" si="38"/>
        <v/>
      </c>
      <c r="J616" s="119"/>
      <c r="K616" s="131">
        <f t="shared" si="40"/>
        <v>0</v>
      </c>
      <c r="L616" s="127"/>
      <c r="M616" s="127"/>
    </row>
    <row r="617" spans="1:13" s="123" customFormat="1" ht="13.15" customHeight="1">
      <c r="A617" s="108" t="s">
        <v>198</v>
      </c>
      <c r="B617" s="111" t="s">
        <v>204</v>
      </c>
      <c r="C617" s="123" t="s">
        <v>59</v>
      </c>
      <c r="D617" s="126"/>
      <c r="E617" s="125">
        <v>172</v>
      </c>
      <c r="F617" s="130"/>
      <c r="G617" s="124"/>
      <c r="I617" s="118" t="str">
        <f t="shared" si="38"/>
        <v/>
      </c>
      <c r="J617" s="119"/>
      <c r="K617" s="131">
        <f t="shared" si="40"/>
        <v>172</v>
      </c>
      <c r="L617" s="127"/>
      <c r="M617" s="127"/>
    </row>
    <row r="618" spans="1:13" s="123" customFormat="1" ht="13.15" customHeight="1">
      <c r="A618" s="108" t="s">
        <v>199</v>
      </c>
      <c r="B618" s="111" t="s">
        <v>207</v>
      </c>
      <c r="C618" s="123" t="s">
        <v>59</v>
      </c>
      <c r="D618" s="126"/>
      <c r="E618" s="125"/>
      <c r="F618" s="130"/>
      <c r="G618" s="124"/>
      <c r="I618" s="118" t="str">
        <f t="shared" si="38"/>
        <v/>
      </c>
      <c r="J618" s="119"/>
      <c r="K618" s="131">
        <f t="shared" si="40"/>
        <v>0</v>
      </c>
      <c r="L618" s="127"/>
      <c r="M618" s="127"/>
    </row>
    <row r="619" spans="1:13" s="123" customFormat="1" ht="13.15" customHeight="1">
      <c r="A619" s="108" t="s">
        <v>200</v>
      </c>
      <c r="B619" s="111" t="s">
        <v>205</v>
      </c>
      <c r="C619" s="123" t="s">
        <v>59</v>
      </c>
      <c r="D619" s="126"/>
      <c r="E619" s="125"/>
      <c r="F619" s="130"/>
      <c r="G619" s="124"/>
      <c r="I619" s="118" t="str">
        <f t="shared" si="38"/>
        <v/>
      </c>
      <c r="J619" s="119"/>
      <c r="K619" s="131">
        <f t="shared" si="40"/>
        <v>0</v>
      </c>
      <c r="L619" s="127"/>
      <c r="M619" s="127"/>
    </row>
    <row r="620" spans="1:13" s="123" customFormat="1" ht="13.15" customHeight="1">
      <c r="A620" s="108" t="s">
        <v>201</v>
      </c>
      <c r="B620" s="111" t="s">
        <v>206</v>
      </c>
      <c r="C620" s="123" t="s">
        <v>59</v>
      </c>
      <c r="D620" s="126"/>
      <c r="E620" s="125"/>
      <c r="F620" s="130"/>
      <c r="G620" s="124"/>
      <c r="I620" s="118" t="str">
        <f t="shared" si="38"/>
        <v/>
      </c>
      <c r="J620" s="119"/>
      <c r="K620" s="131">
        <f t="shared" si="40"/>
        <v>0</v>
      </c>
      <c r="L620" s="127"/>
      <c r="M620" s="127"/>
    </row>
    <row r="621" spans="1:13" s="123" customFormat="1" ht="13.15" customHeight="1">
      <c r="A621" s="108"/>
      <c r="B621" s="115"/>
      <c r="D621" s="126"/>
      <c r="E621" s="125"/>
      <c r="F621" s="130"/>
      <c r="G621" s="124"/>
      <c r="I621" s="118" t="str">
        <f t="shared" si="38"/>
        <v/>
      </c>
      <c r="J621" s="119"/>
      <c r="K621" s="127"/>
      <c r="L621" s="127"/>
      <c r="M621" s="127"/>
    </row>
    <row r="622" spans="1:13" s="123" customFormat="1" ht="13.15" customHeight="1">
      <c r="A622" s="108"/>
      <c r="B622" s="115"/>
      <c r="D622" s="126"/>
      <c r="E622" s="125"/>
      <c r="F622" s="130"/>
      <c r="G622" s="124"/>
      <c r="I622" s="118" t="str">
        <f t="shared" si="38"/>
        <v/>
      </c>
      <c r="J622" s="119"/>
      <c r="K622" s="127"/>
      <c r="L622" s="127"/>
      <c r="M622" s="127"/>
    </row>
    <row r="623" spans="1:13" s="123" customFormat="1" ht="13.15" customHeight="1">
      <c r="A623" s="108" t="s">
        <v>39</v>
      </c>
      <c r="B623" s="123" t="s">
        <v>273</v>
      </c>
      <c r="E623" s="125"/>
      <c r="G623" s="124"/>
      <c r="I623" s="118" t="str">
        <f t="shared" si="38"/>
        <v/>
      </c>
      <c r="J623" s="119"/>
    </row>
    <row r="624" spans="1:13" s="123" customFormat="1" ht="13.15" customHeight="1">
      <c r="A624" s="108"/>
      <c r="B624" s="128" t="s">
        <v>424</v>
      </c>
      <c r="D624" s="126"/>
      <c r="E624" s="125"/>
      <c r="G624" s="124"/>
      <c r="I624" s="118"/>
      <c r="J624" s="119"/>
      <c r="K624" s="121"/>
      <c r="L624" s="127"/>
      <c r="M624" s="127"/>
    </row>
    <row r="625" spans="1:13" s="123" customFormat="1" ht="13.15" customHeight="1">
      <c r="A625" s="108"/>
      <c r="B625" s="128" t="s">
        <v>428</v>
      </c>
      <c r="D625" s="126"/>
      <c r="E625" s="125"/>
      <c r="G625" s="124"/>
      <c r="I625" s="118" t="str">
        <f t="shared" ref="I625:I679" si="41">IF(ABS($E625*G625)&gt;0,$E625*G625,"")</f>
        <v/>
      </c>
      <c r="J625" s="119"/>
      <c r="K625" s="121"/>
      <c r="L625" s="127"/>
      <c r="M625" s="127"/>
    </row>
    <row r="626" spans="1:13" s="123" customFormat="1" ht="13.15" customHeight="1">
      <c r="A626" s="108"/>
      <c r="B626" s="128" t="s">
        <v>272</v>
      </c>
      <c r="D626" s="126"/>
      <c r="E626" s="125"/>
      <c r="G626" s="124"/>
      <c r="I626" s="118" t="str">
        <f t="shared" si="41"/>
        <v/>
      </c>
      <c r="J626" s="119"/>
      <c r="K626" s="128"/>
      <c r="L626" s="127"/>
      <c r="M626" s="127"/>
    </row>
    <row r="627" spans="1:13" s="123" customFormat="1" ht="13.15" customHeight="1">
      <c r="A627" s="108"/>
      <c r="B627" s="128" t="s">
        <v>429</v>
      </c>
      <c r="D627" s="126"/>
      <c r="E627" s="125"/>
      <c r="G627" s="124"/>
      <c r="I627" s="118" t="str">
        <f t="shared" si="41"/>
        <v/>
      </c>
      <c r="J627" s="119"/>
      <c r="K627" s="121"/>
      <c r="L627" s="127"/>
      <c r="M627" s="127"/>
    </row>
    <row r="628" spans="1:13" s="123" customFormat="1" ht="13.15" customHeight="1">
      <c r="A628" s="108"/>
      <c r="B628" s="115"/>
      <c r="D628" s="126"/>
      <c r="E628" s="125"/>
      <c r="G628" s="124"/>
      <c r="I628" s="118" t="str">
        <f t="shared" si="41"/>
        <v/>
      </c>
      <c r="J628" s="119"/>
    </row>
    <row r="629" spans="1:13" s="123" customFormat="1" ht="13.15" customHeight="1">
      <c r="A629" s="108" t="s">
        <v>196</v>
      </c>
      <c r="B629" s="111" t="s">
        <v>202</v>
      </c>
      <c r="C629" s="123" t="s">
        <v>59</v>
      </c>
      <c r="D629" s="126"/>
      <c r="E629" s="125"/>
      <c r="F629" s="130"/>
      <c r="G629" s="124"/>
      <c r="I629" s="118" t="str">
        <f t="shared" si="41"/>
        <v/>
      </c>
      <c r="J629" s="119"/>
      <c r="K629" s="123" t="e">
        <f>#REF!</f>
        <v>#REF!</v>
      </c>
    </row>
    <row r="630" spans="1:13" s="123" customFormat="1" ht="13.15" customHeight="1">
      <c r="A630" s="108" t="s">
        <v>197</v>
      </c>
      <c r="B630" s="111" t="s">
        <v>203</v>
      </c>
      <c r="C630" s="123" t="s">
        <v>59</v>
      </c>
      <c r="D630" s="126"/>
      <c r="E630" s="125"/>
      <c r="F630" s="130"/>
      <c r="G630" s="124"/>
      <c r="I630" s="118" t="str">
        <f t="shared" si="41"/>
        <v/>
      </c>
      <c r="J630" s="119"/>
      <c r="K630" s="123" t="e">
        <f>#REF!</f>
        <v>#REF!</v>
      </c>
    </row>
    <row r="631" spans="1:13" s="123" customFormat="1" ht="13.15" customHeight="1">
      <c r="A631" s="108" t="s">
        <v>198</v>
      </c>
      <c r="B631" s="111" t="s">
        <v>204</v>
      </c>
      <c r="C631" s="123" t="s">
        <v>59</v>
      </c>
      <c r="D631" s="126"/>
      <c r="E631" s="125">
        <v>1153</v>
      </c>
      <c r="F631" s="130"/>
      <c r="G631" s="124"/>
      <c r="I631" s="118" t="str">
        <f t="shared" si="41"/>
        <v/>
      </c>
      <c r="J631" s="119"/>
      <c r="K631" s="123" t="e">
        <f>#REF!</f>
        <v>#REF!</v>
      </c>
    </row>
    <row r="632" spans="1:13" s="123" customFormat="1" ht="13.15" customHeight="1">
      <c r="A632" s="108" t="s">
        <v>199</v>
      </c>
      <c r="B632" s="111" t="s">
        <v>207</v>
      </c>
      <c r="C632" s="123" t="s">
        <v>59</v>
      </c>
      <c r="D632" s="126"/>
      <c r="E632" s="125"/>
      <c r="F632" s="130"/>
      <c r="G632" s="124"/>
      <c r="I632" s="118" t="str">
        <f t="shared" si="41"/>
        <v/>
      </c>
      <c r="J632" s="119"/>
      <c r="K632" s="123" t="e">
        <f>#REF!</f>
        <v>#REF!</v>
      </c>
    </row>
    <row r="633" spans="1:13" s="123" customFormat="1" ht="13.15" customHeight="1">
      <c r="A633" s="108" t="s">
        <v>200</v>
      </c>
      <c r="B633" s="111" t="s">
        <v>205</v>
      </c>
      <c r="C633" s="123" t="s">
        <v>59</v>
      </c>
      <c r="D633" s="126"/>
      <c r="E633" s="125"/>
      <c r="F633" s="130"/>
      <c r="G633" s="124"/>
      <c r="I633" s="118" t="str">
        <f t="shared" si="41"/>
        <v/>
      </c>
      <c r="J633" s="119"/>
      <c r="K633" s="123" t="e">
        <f>#REF!</f>
        <v>#REF!</v>
      </c>
    </row>
    <row r="634" spans="1:13" s="123" customFormat="1" ht="13.15" customHeight="1">
      <c r="A634" s="108" t="s">
        <v>201</v>
      </c>
      <c r="B634" s="111" t="s">
        <v>206</v>
      </c>
      <c r="C634" s="123" t="s">
        <v>59</v>
      </c>
      <c r="D634" s="126"/>
      <c r="E634" s="125"/>
      <c r="F634" s="130"/>
      <c r="G634" s="124"/>
      <c r="I634" s="118" t="str">
        <f t="shared" si="41"/>
        <v/>
      </c>
      <c r="J634" s="119"/>
      <c r="K634" s="123" t="e">
        <f>#REF!</f>
        <v>#REF!</v>
      </c>
    </row>
    <row r="635" spans="1:13" s="123" customFormat="1" ht="13.15" customHeight="1">
      <c r="A635" s="108"/>
      <c r="B635" s="115"/>
      <c r="D635" s="126"/>
      <c r="E635" s="125"/>
      <c r="F635" s="130"/>
      <c r="G635" s="124"/>
      <c r="I635" s="118" t="str">
        <f t="shared" si="41"/>
        <v/>
      </c>
      <c r="J635" s="119"/>
    </row>
    <row r="636" spans="1:13" s="123" customFormat="1" ht="13.15" customHeight="1">
      <c r="A636" s="108"/>
      <c r="B636" s="115"/>
      <c r="D636" s="126"/>
      <c r="E636" s="125"/>
      <c r="F636" s="130"/>
      <c r="G636" s="124"/>
      <c r="I636" s="118" t="str">
        <f t="shared" si="41"/>
        <v/>
      </c>
      <c r="J636" s="119"/>
    </row>
    <row r="637" spans="1:13" s="123" customFormat="1" ht="13.15" customHeight="1">
      <c r="A637" s="108"/>
      <c r="B637" s="115"/>
      <c r="D637" s="126"/>
      <c r="E637" s="125"/>
      <c r="F637" s="130"/>
      <c r="G637" s="124"/>
      <c r="I637" s="118" t="str">
        <f t="shared" si="41"/>
        <v/>
      </c>
      <c r="J637" s="119"/>
    </row>
    <row r="638" spans="1:13" s="123" customFormat="1" ht="13.15" customHeight="1">
      <c r="A638" s="108"/>
      <c r="B638" s="115" t="s">
        <v>208</v>
      </c>
      <c r="D638" s="126"/>
      <c r="E638" s="125"/>
      <c r="F638" s="130"/>
      <c r="G638" s="124"/>
      <c r="I638" s="118" t="str">
        <f t="shared" si="41"/>
        <v/>
      </c>
      <c r="J638" s="119"/>
    </row>
    <row r="639" spans="1:13" s="123" customFormat="1" ht="13.15" customHeight="1">
      <c r="A639" s="108"/>
      <c r="B639" s="115"/>
      <c r="D639" s="126"/>
      <c r="E639" s="125"/>
      <c r="F639" s="130"/>
      <c r="G639" s="124"/>
      <c r="I639" s="118" t="str">
        <f t="shared" si="41"/>
        <v/>
      </c>
      <c r="J639" s="119"/>
    </row>
    <row r="640" spans="1:13" s="123" customFormat="1" ht="13.15" customHeight="1">
      <c r="A640" s="108"/>
      <c r="B640" s="138" t="s">
        <v>301</v>
      </c>
      <c r="D640" s="126"/>
      <c r="E640" s="125"/>
      <c r="F640" s="130"/>
      <c r="G640" s="124"/>
      <c r="I640" s="118" t="str">
        <f t="shared" si="41"/>
        <v/>
      </c>
      <c r="J640" s="119"/>
    </row>
    <row r="641" spans="1:11" s="123" customFormat="1" ht="13.15" customHeight="1">
      <c r="A641" s="108"/>
      <c r="B641" s="115" t="s">
        <v>430</v>
      </c>
      <c r="D641" s="126"/>
      <c r="E641" s="125"/>
      <c r="F641" s="130"/>
      <c r="G641" s="124"/>
      <c r="I641" s="118" t="str">
        <f t="shared" si="41"/>
        <v/>
      </c>
      <c r="J641" s="119"/>
    </row>
    <row r="642" spans="1:11" s="123" customFormat="1" ht="13.15" customHeight="1">
      <c r="A642" s="108"/>
      <c r="B642" s="115" t="s">
        <v>431</v>
      </c>
      <c r="D642" s="126"/>
      <c r="E642" s="125"/>
      <c r="F642" s="130"/>
      <c r="G642" s="124"/>
      <c r="I642" s="118" t="str">
        <f t="shared" si="41"/>
        <v/>
      </c>
      <c r="J642" s="119"/>
    </row>
    <row r="643" spans="1:11" s="123" customFormat="1" ht="13.15" customHeight="1">
      <c r="A643" s="108"/>
      <c r="B643" s="115" t="s">
        <v>432</v>
      </c>
      <c r="D643" s="126"/>
      <c r="E643" s="125"/>
      <c r="F643" s="130"/>
      <c r="G643" s="124"/>
      <c r="I643" s="118" t="str">
        <f t="shared" si="41"/>
        <v/>
      </c>
      <c r="J643" s="119"/>
    </row>
    <row r="644" spans="1:11" s="123" customFormat="1" ht="13.15" customHeight="1">
      <c r="A644" s="108"/>
      <c r="B644" s="115" t="s">
        <v>433</v>
      </c>
      <c r="D644" s="126"/>
      <c r="E644" s="125"/>
      <c r="F644" s="130"/>
      <c r="G644" s="124"/>
      <c r="I644" s="118" t="str">
        <f t="shared" si="41"/>
        <v/>
      </c>
      <c r="J644" s="119"/>
    </row>
    <row r="645" spans="1:11" s="123" customFormat="1" ht="13.15" customHeight="1">
      <c r="A645" s="108"/>
      <c r="B645" s="115"/>
      <c r="D645" s="126"/>
      <c r="E645" s="125"/>
      <c r="F645" s="130"/>
      <c r="G645" s="124"/>
      <c r="I645" s="118" t="str">
        <f t="shared" si="41"/>
        <v/>
      </c>
      <c r="J645" s="119"/>
    </row>
    <row r="646" spans="1:11" s="123" customFormat="1" ht="13.15" customHeight="1">
      <c r="A646" s="108" t="s">
        <v>6</v>
      </c>
      <c r="B646" s="115" t="s">
        <v>274</v>
      </c>
      <c r="D646" s="126"/>
      <c r="E646" s="125"/>
      <c r="F646" s="130"/>
      <c r="G646" s="124"/>
      <c r="I646" s="118" t="str">
        <f t="shared" si="41"/>
        <v/>
      </c>
      <c r="J646" s="119"/>
    </row>
    <row r="647" spans="1:11" s="123" customFormat="1" ht="13.15" customHeight="1">
      <c r="A647" s="108"/>
      <c r="B647" s="115" t="s">
        <v>275</v>
      </c>
      <c r="D647" s="126"/>
      <c r="E647" s="125"/>
      <c r="F647" s="130"/>
      <c r="G647" s="124"/>
      <c r="I647" s="118" t="str">
        <f t="shared" si="41"/>
        <v/>
      </c>
      <c r="J647" s="119"/>
    </row>
    <row r="648" spans="1:11" s="123" customFormat="1" ht="13.15" customHeight="1">
      <c r="A648" s="108"/>
      <c r="B648" s="115" t="s">
        <v>276</v>
      </c>
      <c r="D648" s="126"/>
      <c r="E648" s="125"/>
      <c r="F648" s="130"/>
      <c r="G648" s="124"/>
      <c r="I648" s="118" t="str">
        <f t="shared" si="41"/>
        <v/>
      </c>
      <c r="J648" s="119"/>
    </row>
    <row r="649" spans="1:11" s="123" customFormat="1" ht="13.15" customHeight="1">
      <c r="A649" s="108"/>
      <c r="B649" s="96" t="s">
        <v>277</v>
      </c>
      <c r="D649" s="126"/>
      <c r="E649" s="125"/>
      <c r="F649" s="130"/>
      <c r="G649" s="124"/>
      <c r="I649" s="118" t="str">
        <f t="shared" si="41"/>
        <v/>
      </c>
      <c r="J649" s="119"/>
    </row>
    <row r="650" spans="1:11" s="123" customFormat="1" ht="13.15" customHeight="1">
      <c r="A650" s="108"/>
      <c r="B650" s="115" t="s">
        <v>434</v>
      </c>
      <c r="D650" s="126"/>
      <c r="E650" s="125"/>
      <c r="F650" s="130"/>
      <c r="G650" s="124"/>
      <c r="I650" s="118" t="str">
        <f t="shared" si="41"/>
        <v/>
      </c>
      <c r="J650" s="119"/>
    </row>
    <row r="651" spans="1:11" s="123" customFormat="1" ht="13.15" customHeight="1">
      <c r="A651" s="108"/>
      <c r="B651" s="96" t="s">
        <v>278</v>
      </c>
      <c r="D651" s="126"/>
      <c r="E651" s="125"/>
      <c r="F651" s="130"/>
      <c r="G651" s="124"/>
      <c r="I651" s="118" t="str">
        <f t="shared" si="41"/>
        <v/>
      </c>
      <c r="J651" s="119"/>
    </row>
    <row r="652" spans="1:11" s="123" customFormat="1" ht="13.15" customHeight="1">
      <c r="A652" s="108"/>
      <c r="B652" s="115" t="s">
        <v>435</v>
      </c>
      <c r="D652" s="126"/>
      <c r="E652" s="125"/>
      <c r="F652" s="130"/>
      <c r="G652" s="124"/>
      <c r="I652" s="118" t="str">
        <f t="shared" si="41"/>
        <v/>
      </c>
      <c r="J652" s="119"/>
    </row>
    <row r="653" spans="1:11" s="123" customFormat="1" ht="13.15" customHeight="1">
      <c r="A653" s="108"/>
      <c r="B653" s="115" t="s">
        <v>279</v>
      </c>
      <c r="D653" s="126"/>
      <c r="E653" s="125"/>
      <c r="F653" s="130"/>
      <c r="G653" s="124"/>
      <c r="I653" s="118" t="str">
        <f t="shared" si="41"/>
        <v/>
      </c>
      <c r="J653" s="119"/>
    </row>
    <row r="654" spans="1:11" s="123" customFormat="1" ht="13.15" customHeight="1">
      <c r="A654" s="108"/>
      <c r="B654" s="115"/>
      <c r="D654" s="126"/>
      <c r="E654" s="125"/>
      <c r="F654" s="130"/>
      <c r="G654" s="124"/>
      <c r="I654" s="118" t="str">
        <f t="shared" si="41"/>
        <v/>
      </c>
      <c r="J654" s="119"/>
    </row>
    <row r="655" spans="1:11" s="123" customFormat="1" ht="13.15" customHeight="1">
      <c r="A655" s="108" t="s">
        <v>196</v>
      </c>
      <c r="B655" s="111" t="s">
        <v>288</v>
      </c>
      <c r="C655" s="123" t="s">
        <v>61</v>
      </c>
      <c r="D655" s="126"/>
      <c r="E655" s="125">
        <v>380</v>
      </c>
      <c r="F655" s="130"/>
      <c r="G655" s="124"/>
      <c r="I655" s="118" t="str">
        <f t="shared" si="41"/>
        <v/>
      </c>
      <c r="J655" s="119"/>
      <c r="K655" s="123">
        <f>357+40*2</f>
        <v>437</v>
      </c>
    </row>
    <row r="656" spans="1:11" s="123" customFormat="1" ht="13.15" customHeight="1">
      <c r="A656" s="108"/>
      <c r="B656" s="115"/>
      <c r="D656" s="126"/>
      <c r="E656" s="125"/>
      <c r="F656" s="130"/>
      <c r="G656" s="124"/>
      <c r="I656" s="118" t="str">
        <f t="shared" si="41"/>
        <v/>
      </c>
      <c r="J656" s="119"/>
    </row>
    <row r="657" spans="1:11" s="123" customFormat="1" ht="13.15" customHeight="1">
      <c r="A657" s="108"/>
      <c r="B657" s="115"/>
      <c r="D657" s="126"/>
      <c r="E657" s="125"/>
      <c r="F657" s="130"/>
      <c r="G657" s="124"/>
      <c r="I657" s="118" t="str">
        <f t="shared" si="41"/>
        <v/>
      </c>
      <c r="J657" s="119"/>
    </row>
    <row r="658" spans="1:11" s="123" customFormat="1" ht="13.15" customHeight="1">
      <c r="A658" s="108" t="s">
        <v>7</v>
      </c>
      <c r="B658" s="115" t="s">
        <v>280</v>
      </c>
      <c r="D658" s="126"/>
      <c r="E658" s="125"/>
      <c r="F658" s="130"/>
      <c r="G658" s="124"/>
      <c r="I658" s="118" t="str">
        <f t="shared" si="41"/>
        <v/>
      </c>
      <c r="J658" s="119"/>
    </row>
    <row r="659" spans="1:11" s="123" customFormat="1" ht="13.15" customHeight="1">
      <c r="A659" s="108"/>
      <c r="B659" s="115" t="s">
        <v>275</v>
      </c>
      <c r="D659" s="126"/>
      <c r="E659" s="125"/>
      <c r="F659" s="130"/>
      <c r="G659" s="124"/>
      <c r="I659" s="118" t="str">
        <f t="shared" si="41"/>
        <v/>
      </c>
      <c r="J659" s="119"/>
    </row>
    <row r="660" spans="1:11" s="123" customFormat="1" ht="13.15" customHeight="1">
      <c r="A660" s="108"/>
      <c r="B660" s="115" t="s">
        <v>276</v>
      </c>
      <c r="D660" s="126"/>
      <c r="E660" s="125"/>
      <c r="F660" s="130"/>
      <c r="G660" s="124"/>
      <c r="I660" s="118" t="str">
        <f t="shared" si="41"/>
        <v/>
      </c>
      <c r="J660" s="119"/>
    </row>
    <row r="661" spans="1:11" s="123" customFormat="1" ht="13.15" customHeight="1">
      <c r="A661" s="108"/>
      <c r="B661" s="96" t="s">
        <v>277</v>
      </c>
      <c r="D661" s="126"/>
      <c r="E661" s="125"/>
      <c r="F661" s="130"/>
      <c r="G661" s="124"/>
      <c r="I661" s="118" t="str">
        <f t="shared" si="41"/>
        <v/>
      </c>
      <c r="J661" s="119"/>
    </row>
    <row r="662" spans="1:11" s="123" customFormat="1" ht="13.15" customHeight="1">
      <c r="A662" s="108"/>
      <c r="B662" s="115" t="s">
        <v>434</v>
      </c>
      <c r="D662" s="126"/>
      <c r="E662" s="125"/>
      <c r="F662" s="130"/>
      <c r="G662" s="124"/>
      <c r="I662" s="118" t="str">
        <f t="shared" si="41"/>
        <v/>
      </c>
      <c r="J662" s="119"/>
    </row>
    <row r="663" spans="1:11" s="123" customFormat="1" ht="13.15" customHeight="1">
      <c r="A663" s="108"/>
      <c r="B663" s="96" t="s">
        <v>278</v>
      </c>
      <c r="D663" s="126"/>
      <c r="E663" s="125"/>
      <c r="F663" s="130"/>
      <c r="G663" s="124"/>
      <c r="I663" s="118" t="str">
        <f t="shared" si="41"/>
        <v/>
      </c>
      <c r="J663" s="119"/>
    </row>
    <row r="664" spans="1:11" s="123" customFormat="1" ht="13.15" customHeight="1">
      <c r="A664" s="108"/>
      <c r="B664" s="115" t="s">
        <v>435</v>
      </c>
      <c r="D664" s="126"/>
      <c r="E664" s="125"/>
      <c r="F664" s="130"/>
      <c r="G664" s="124"/>
      <c r="I664" s="118" t="str">
        <f t="shared" si="41"/>
        <v/>
      </c>
      <c r="J664" s="119"/>
    </row>
    <row r="665" spans="1:11" s="123" customFormat="1" ht="13.15" customHeight="1">
      <c r="A665" s="108"/>
      <c r="B665" s="115" t="s">
        <v>281</v>
      </c>
      <c r="D665" s="126"/>
      <c r="E665" s="125"/>
      <c r="F665" s="130"/>
      <c r="G665" s="124"/>
      <c r="I665" s="118"/>
      <c r="J665" s="119"/>
    </row>
    <row r="666" spans="1:11" s="123" customFormat="1" ht="13.15" customHeight="1">
      <c r="A666" s="108"/>
      <c r="B666" s="115" t="s">
        <v>279</v>
      </c>
      <c r="D666" s="126"/>
      <c r="E666" s="125"/>
      <c r="F666" s="130"/>
      <c r="G666" s="124"/>
      <c r="I666" s="118" t="str">
        <f t="shared" si="41"/>
        <v/>
      </c>
      <c r="J666" s="119"/>
    </row>
    <row r="667" spans="1:11" s="123" customFormat="1" ht="13.15" customHeight="1">
      <c r="A667" s="108"/>
      <c r="B667" s="115"/>
      <c r="D667" s="126"/>
      <c r="E667" s="125"/>
      <c r="F667" s="130"/>
      <c r="G667" s="124"/>
      <c r="I667" s="118" t="str">
        <f t="shared" si="41"/>
        <v/>
      </c>
      <c r="J667" s="119"/>
    </row>
    <row r="668" spans="1:11" s="123" customFormat="1" ht="13.15" customHeight="1">
      <c r="A668" s="108" t="s">
        <v>196</v>
      </c>
      <c r="B668" s="111" t="s">
        <v>288</v>
      </c>
      <c r="C668" s="123" t="s">
        <v>61</v>
      </c>
      <c r="D668" s="126"/>
      <c r="E668" s="125">
        <v>260</v>
      </c>
      <c r="F668" s="130"/>
      <c r="G668" s="124"/>
      <c r="I668" s="118" t="str">
        <f t="shared" si="41"/>
        <v/>
      </c>
      <c r="J668" s="119"/>
      <c r="K668" s="123">
        <f>357+40*2</f>
        <v>437</v>
      </c>
    </row>
    <row r="669" spans="1:11" s="123" customFormat="1" ht="13.15" customHeight="1">
      <c r="A669" s="108"/>
      <c r="B669" s="115"/>
      <c r="D669" s="126"/>
      <c r="E669" s="125"/>
      <c r="F669" s="130"/>
      <c r="G669" s="124"/>
      <c r="I669" s="118" t="str">
        <f t="shared" si="41"/>
        <v/>
      </c>
      <c r="J669" s="119"/>
    </row>
    <row r="670" spans="1:11" s="123" customFormat="1" ht="13.15" customHeight="1">
      <c r="A670" s="108"/>
      <c r="B670" s="115"/>
      <c r="D670" s="126"/>
      <c r="E670" s="125"/>
      <c r="F670" s="130"/>
      <c r="G670" s="124"/>
      <c r="I670" s="118"/>
      <c r="J670" s="119"/>
    </row>
    <row r="671" spans="1:11" s="123" customFormat="1" ht="13.15" customHeight="1">
      <c r="A671" s="108" t="s">
        <v>8</v>
      </c>
      <c r="B671" s="115" t="s">
        <v>282</v>
      </c>
      <c r="D671" s="126"/>
      <c r="E671" s="125"/>
      <c r="F671" s="130"/>
      <c r="G671" s="124"/>
      <c r="I671" s="118" t="str">
        <f t="shared" si="41"/>
        <v/>
      </c>
      <c r="J671" s="119"/>
    </row>
    <row r="672" spans="1:11" s="123" customFormat="1" ht="13.15" customHeight="1">
      <c r="A672" s="108"/>
      <c r="B672" s="115" t="s">
        <v>283</v>
      </c>
      <c r="D672" s="126"/>
      <c r="E672" s="125"/>
      <c r="F672" s="130"/>
      <c r="G672" s="124"/>
      <c r="I672" s="118" t="str">
        <f t="shared" si="41"/>
        <v/>
      </c>
      <c r="J672" s="119"/>
    </row>
    <row r="673" spans="1:12" s="123" customFormat="1" ht="13.15" customHeight="1">
      <c r="A673" s="108"/>
      <c r="B673" s="115" t="s">
        <v>284</v>
      </c>
      <c r="D673" s="126"/>
      <c r="E673" s="125"/>
      <c r="F673" s="130"/>
      <c r="G673" s="124"/>
      <c r="I673" s="118" t="str">
        <f t="shared" si="41"/>
        <v/>
      </c>
      <c r="J673" s="119"/>
    </row>
    <row r="674" spans="1:12" s="123" customFormat="1" ht="13.15" customHeight="1">
      <c r="A674" s="108"/>
      <c r="B674" s="115" t="s">
        <v>436</v>
      </c>
      <c r="D674" s="126"/>
      <c r="E674" s="125"/>
      <c r="F674" s="130"/>
      <c r="G674" s="124"/>
      <c r="I674" s="118" t="str">
        <f t="shared" si="41"/>
        <v/>
      </c>
      <c r="J674" s="119"/>
    </row>
    <row r="675" spans="1:12" s="123" customFormat="1" ht="13.15" customHeight="1">
      <c r="A675" s="108"/>
      <c r="B675" s="115" t="s">
        <v>285</v>
      </c>
      <c r="D675" s="126"/>
      <c r="E675" s="125"/>
      <c r="F675" s="130"/>
      <c r="G675" s="124"/>
      <c r="I675" s="118" t="str">
        <f t="shared" si="41"/>
        <v/>
      </c>
      <c r="J675" s="119"/>
    </row>
    <row r="676" spans="1:12" s="123" customFormat="1" ht="13.15" customHeight="1">
      <c r="A676" s="108"/>
      <c r="B676" s="115"/>
      <c r="D676" s="126"/>
      <c r="E676" s="125"/>
      <c r="F676" s="130"/>
      <c r="G676" s="124"/>
      <c r="I676" s="118" t="str">
        <f t="shared" si="41"/>
        <v/>
      </c>
      <c r="J676" s="119"/>
    </row>
    <row r="677" spans="1:12" s="123" customFormat="1" ht="13.15" customHeight="1">
      <c r="A677" s="108" t="s">
        <v>196</v>
      </c>
      <c r="B677" s="111" t="s">
        <v>289</v>
      </c>
      <c r="C677" s="123" t="s">
        <v>61</v>
      </c>
      <c r="D677" s="126"/>
      <c r="E677" s="125">
        <v>640</v>
      </c>
      <c r="F677" s="130"/>
      <c r="G677" s="124"/>
      <c r="I677" s="118" t="str">
        <f t="shared" si="41"/>
        <v/>
      </c>
      <c r="J677" s="119"/>
      <c r="K677" s="123">
        <f>E655+E668</f>
        <v>640</v>
      </c>
    </row>
    <row r="678" spans="1:12" s="123" customFormat="1" ht="13.15" customHeight="1">
      <c r="A678" s="108"/>
      <c r="B678" s="115"/>
      <c r="D678" s="126"/>
      <c r="E678" s="125"/>
      <c r="F678" s="130"/>
      <c r="G678" s="124"/>
      <c r="I678" s="118" t="str">
        <f t="shared" si="41"/>
        <v/>
      </c>
      <c r="J678" s="119"/>
    </row>
    <row r="679" spans="1:12" s="123" customFormat="1" ht="13.15" customHeight="1">
      <c r="A679" s="108"/>
      <c r="B679" s="115"/>
      <c r="D679" s="126"/>
      <c r="E679" s="125"/>
      <c r="F679" s="130"/>
      <c r="G679" s="124"/>
      <c r="I679" s="118" t="str">
        <f t="shared" si="41"/>
        <v/>
      </c>
      <c r="J679" s="119"/>
    </row>
    <row r="680" spans="1:12" s="123" customFormat="1" ht="13.15" customHeight="1">
      <c r="A680" s="108" t="s">
        <v>9</v>
      </c>
      <c r="B680" s="123" t="s">
        <v>209</v>
      </c>
      <c r="E680" s="125"/>
      <c r="G680" s="124"/>
      <c r="I680" s="118" t="str">
        <f t="shared" ref="I680:I731" si="42">IF(ABS($E680*G680)&gt;0,$E680*G680,"")</f>
        <v/>
      </c>
      <c r="J680" s="119"/>
    </row>
    <row r="681" spans="1:12" s="123" customFormat="1" ht="13.15" customHeight="1">
      <c r="A681" s="108"/>
      <c r="B681" s="96" t="s">
        <v>210</v>
      </c>
      <c r="D681" s="126"/>
      <c r="E681" s="125"/>
      <c r="G681" s="124"/>
      <c r="I681" s="118" t="str">
        <f t="shared" si="42"/>
        <v/>
      </c>
      <c r="J681" s="119"/>
    </row>
    <row r="682" spans="1:12" s="123" customFormat="1" ht="13.15" customHeight="1">
      <c r="A682" s="108"/>
      <c r="B682" s="115" t="s">
        <v>437</v>
      </c>
      <c r="D682" s="126"/>
      <c r="E682" s="125"/>
      <c r="G682" s="124"/>
      <c r="I682" s="118" t="str">
        <f t="shared" si="42"/>
        <v/>
      </c>
      <c r="J682" s="119"/>
    </row>
    <row r="683" spans="1:12" s="123" customFormat="1" ht="13.15" customHeight="1">
      <c r="A683" s="108"/>
      <c r="B683" s="96" t="s">
        <v>438</v>
      </c>
      <c r="D683" s="126"/>
      <c r="E683" s="125"/>
      <c r="G683" s="124"/>
      <c r="I683" s="118" t="str">
        <f t="shared" si="42"/>
        <v/>
      </c>
      <c r="J683" s="119"/>
    </row>
    <row r="684" spans="1:12" s="123" customFormat="1" ht="13.15" customHeight="1">
      <c r="A684" s="108"/>
      <c r="B684" s="115" t="s">
        <v>439</v>
      </c>
      <c r="D684" s="126"/>
      <c r="E684" s="125"/>
      <c r="G684" s="124"/>
      <c r="I684" s="118" t="str">
        <f t="shared" si="42"/>
        <v/>
      </c>
      <c r="J684" s="119"/>
    </row>
    <row r="685" spans="1:12" s="123" customFormat="1" ht="13.15" customHeight="1">
      <c r="A685" s="108"/>
      <c r="B685" s="96" t="s">
        <v>440</v>
      </c>
      <c r="D685" s="126"/>
      <c r="E685" s="125"/>
      <c r="G685" s="124"/>
      <c r="I685" s="118" t="str">
        <f t="shared" si="42"/>
        <v/>
      </c>
      <c r="J685" s="119"/>
    </row>
    <row r="686" spans="1:12" s="123" customFormat="1" ht="13.15" customHeight="1">
      <c r="A686" s="108"/>
      <c r="B686" s="96" t="s">
        <v>211</v>
      </c>
      <c r="D686" s="126"/>
      <c r="E686" s="125"/>
      <c r="G686" s="124"/>
      <c r="I686" s="118" t="str">
        <f t="shared" si="42"/>
        <v/>
      </c>
      <c r="J686" s="119"/>
    </row>
    <row r="687" spans="1:12" s="123" customFormat="1" ht="13.15" customHeight="1">
      <c r="A687" s="108"/>
      <c r="B687" s="115" t="s">
        <v>441</v>
      </c>
      <c r="D687" s="126"/>
      <c r="E687" s="125"/>
      <c r="G687" s="124"/>
      <c r="I687" s="118" t="str">
        <f t="shared" si="42"/>
        <v/>
      </c>
      <c r="J687" s="119"/>
    </row>
    <row r="688" spans="1:12" s="123" customFormat="1" ht="13.15" customHeight="1">
      <c r="A688" s="108"/>
      <c r="B688" s="96" t="s">
        <v>212</v>
      </c>
      <c r="D688" s="126"/>
      <c r="E688" s="125"/>
      <c r="G688" s="124"/>
      <c r="I688" s="118" t="str">
        <f t="shared" si="42"/>
        <v/>
      </c>
      <c r="J688" s="119"/>
      <c r="L688" s="123">
        <v>5527</v>
      </c>
    </row>
    <row r="689" spans="1:13" s="123" customFormat="1" ht="13.15" customHeight="1">
      <c r="A689" s="108"/>
      <c r="B689" s="115" t="s">
        <v>442</v>
      </c>
      <c r="D689" s="126"/>
      <c r="E689" s="125"/>
      <c r="G689" s="124"/>
      <c r="I689" s="118" t="str">
        <f t="shared" si="42"/>
        <v/>
      </c>
      <c r="J689" s="119"/>
      <c r="L689" s="123">
        <v>3677</v>
      </c>
    </row>
    <row r="690" spans="1:13" s="123" customFormat="1" ht="13.15" customHeight="1">
      <c r="A690" s="108"/>
      <c r="B690" s="115"/>
      <c r="D690" s="126"/>
      <c r="E690" s="125"/>
      <c r="G690" s="124"/>
      <c r="I690" s="118" t="str">
        <f t="shared" si="42"/>
        <v/>
      </c>
      <c r="J690" s="119"/>
    </row>
    <row r="691" spans="1:13" s="123" customFormat="1" ht="13.15" customHeight="1">
      <c r="A691" s="108" t="s">
        <v>196</v>
      </c>
      <c r="B691" s="111" t="s">
        <v>202</v>
      </c>
      <c r="C691" s="123" t="s">
        <v>59</v>
      </c>
      <c r="D691" s="126"/>
      <c r="E691" s="125"/>
      <c r="F691" s="130"/>
      <c r="G691" s="124"/>
      <c r="I691" s="118" t="str">
        <f t="shared" si="42"/>
        <v/>
      </c>
      <c r="J691" s="119"/>
      <c r="L691" s="123">
        <f>L688-L689</f>
        <v>1850</v>
      </c>
    </row>
    <row r="692" spans="1:13" s="123" customFormat="1" ht="13.15" customHeight="1">
      <c r="A692" s="108" t="s">
        <v>197</v>
      </c>
      <c r="B692" s="111" t="s">
        <v>203</v>
      </c>
      <c r="C692" s="123" t="s">
        <v>59</v>
      </c>
      <c r="D692" s="126"/>
      <c r="E692" s="125"/>
      <c r="F692" s="130"/>
      <c r="G692" s="124"/>
      <c r="I692" s="118" t="str">
        <f t="shared" si="42"/>
        <v/>
      </c>
      <c r="J692" s="119"/>
    </row>
    <row r="693" spans="1:13" s="123" customFormat="1" ht="13.15" customHeight="1">
      <c r="A693" s="108" t="s">
        <v>198</v>
      </c>
      <c r="B693" s="111" t="s">
        <v>204</v>
      </c>
      <c r="C693" s="123" t="s">
        <v>59</v>
      </c>
      <c r="D693" s="126"/>
      <c r="E693" s="125"/>
      <c r="F693" s="130"/>
      <c r="G693" s="124"/>
      <c r="I693" s="118" t="str">
        <f t="shared" si="42"/>
        <v/>
      </c>
      <c r="J693" s="119"/>
    </row>
    <row r="694" spans="1:13" s="123" customFormat="1" ht="13.15" customHeight="1">
      <c r="A694" s="108" t="s">
        <v>199</v>
      </c>
      <c r="B694" s="111" t="s">
        <v>207</v>
      </c>
      <c r="C694" s="123" t="s">
        <v>59</v>
      </c>
      <c r="D694" s="126"/>
      <c r="E694" s="125">
        <v>1906</v>
      </c>
      <c r="F694" s="130"/>
      <c r="G694" s="124"/>
      <c r="I694" s="118" t="str">
        <f t="shared" si="42"/>
        <v/>
      </c>
      <c r="J694" s="119"/>
      <c r="K694" s="123" t="e">
        <f>L694+M694</f>
        <v>#REF!</v>
      </c>
      <c r="L694" s="123" t="e">
        <f>#REF!</f>
        <v>#REF!</v>
      </c>
      <c r="M694" s="123">
        <v>56</v>
      </c>
    </row>
    <row r="695" spans="1:13" s="123" customFormat="1" ht="13.15" customHeight="1">
      <c r="A695" s="108" t="s">
        <v>200</v>
      </c>
      <c r="B695" s="111" t="s">
        <v>205</v>
      </c>
      <c r="C695" s="123" t="s">
        <v>59</v>
      </c>
      <c r="D695" s="126"/>
      <c r="E695" s="125"/>
      <c r="F695" s="130"/>
      <c r="G695" s="124"/>
      <c r="I695" s="118" t="str">
        <f t="shared" si="42"/>
        <v/>
      </c>
      <c r="J695" s="119"/>
    </row>
    <row r="696" spans="1:13" s="123" customFormat="1" ht="13.15" customHeight="1">
      <c r="A696" s="108" t="s">
        <v>201</v>
      </c>
      <c r="B696" s="111" t="s">
        <v>206</v>
      </c>
      <c r="C696" s="123" t="s">
        <v>59</v>
      </c>
      <c r="D696" s="126"/>
      <c r="E696" s="125"/>
      <c r="F696" s="130"/>
      <c r="G696" s="124"/>
      <c r="I696" s="118" t="str">
        <f t="shared" si="42"/>
        <v/>
      </c>
      <c r="J696" s="119"/>
    </row>
    <row r="697" spans="1:13" s="123" customFormat="1" ht="13.15" customHeight="1">
      <c r="A697" s="108"/>
      <c r="B697" s="115"/>
      <c r="D697" s="126"/>
      <c r="E697" s="125"/>
      <c r="F697" s="130"/>
      <c r="G697" s="124"/>
      <c r="I697" s="118" t="str">
        <f t="shared" si="42"/>
        <v/>
      </c>
      <c r="J697" s="119"/>
    </row>
    <row r="698" spans="1:13" s="123" customFormat="1" ht="13.15" customHeight="1">
      <c r="A698" s="108"/>
      <c r="B698" s="115"/>
      <c r="D698" s="126"/>
      <c r="E698" s="125"/>
      <c r="F698" s="130"/>
      <c r="G698" s="124"/>
      <c r="I698" s="118" t="str">
        <f t="shared" si="42"/>
        <v/>
      </c>
      <c r="J698" s="119"/>
    </row>
    <row r="699" spans="1:13" s="123" customFormat="1" ht="13.15" customHeight="1">
      <c r="A699" s="108"/>
      <c r="B699" s="115" t="s">
        <v>149</v>
      </c>
      <c r="D699" s="126"/>
      <c r="E699" s="125"/>
      <c r="F699" s="130"/>
      <c r="G699" s="124"/>
      <c r="I699" s="118" t="str">
        <f t="shared" si="42"/>
        <v/>
      </c>
      <c r="J699" s="119"/>
    </row>
    <row r="700" spans="1:13" s="123" customFormat="1" ht="13.15" customHeight="1">
      <c r="A700" s="108"/>
      <c r="B700" s="115"/>
      <c r="E700" s="125"/>
      <c r="G700" s="124"/>
      <c r="I700" s="118" t="str">
        <f t="shared" si="42"/>
        <v/>
      </c>
      <c r="J700" s="119"/>
      <c r="K700" s="121"/>
      <c r="L700" s="127"/>
      <c r="M700" s="127"/>
    </row>
    <row r="701" spans="1:13" s="123" customFormat="1" ht="13.15" customHeight="1">
      <c r="A701" s="108" t="s">
        <v>10</v>
      </c>
      <c r="B701" s="123" t="s">
        <v>286</v>
      </c>
      <c r="E701" s="125"/>
      <c r="G701" s="124"/>
      <c r="I701" s="118" t="str">
        <f t="shared" si="42"/>
        <v/>
      </c>
      <c r="J701" s="119"/>
      <c r="K701" s="121"/>
      <c r="L701" s="127"/>
      <c r="M701" s="127"/>
    </row>
    <row r="702" spans="1:13" s="123" customFormat="1" ht="13.15" customHeight="1">
      <c r="A702" s="108"/>
      <c r="B702" s="123" t="s">
        <v>287</v>
      </c>
      <c r="E702" s="125"/>
      <c r="G702" s="124"/>
      <c r="I702" s="118" t="str">
        <f t="shared" si="42"/>
        <v/>
      </c>
      <c r="J702" s="119"/>
      <c r="K702" s="121"/>
      <c r="L702" s="127"/>
      <c r="M702" s="127"/>
    </row>
    <row r="703" spans="1:13" s="123" customFormat="1" ht="13.15" customHeight="1">
      <c r="A703" s="108"/>
      <c r="B703" s="123" t="s">
        <v>443</v>
      </c>
      <c r="E703" s="125"/>
      <c r="G703" s="124"/>
      <c r="I703" s="118" t="str">
        <f t="shared" si="42"/>
        <v/>
      </c>
      <c r="J703" s="119"/>
      <c r="K703" s="121"/>
      <c r="L703" s="127"/>
      <c r="M703" s="127"/>
    </row>
    <row r="704" spans="1:13" s="123" customFormat="1" ht="13.15" customHeight="1">
      <c r="A704" s="108"/>
      <c r="B704" s="115"/>
      <c r="E704" s="125"/>
      <c r="G704" s="124"/>
      <c r="I704" s="118" t="str">
        <f t="shared" si="42"/>
        <v/>
      </c>
      <c r="J704" s="119"/>
      <c r="K704" s="121"/>
      <c r="L704" s="127" t="s">
        <v>290</v>
      </c>
      <c r="M704" s="127" t="s">
        <v>291</v>
      </c>
    </row>
    <row r="705" spans="1:17" s="123" customFormat="1" ht="13.15" customHeight="1">
      <c r="A705" s="108" t="s">
        <v>196</v>
      </c>
      <c r="B705" s="111" t="s">
        <v>202</v>
      </c>
      <c r="C705" s="123" t="s">
        <v>61</v>
      </c>
      <c r="E705" s="125">
        <v>39</v>
      </c>
      <c r="G705" s="124"/>
      <c r="I705" s="118" t="str">
        <f t="shared" si="42"/>
        <v/>
      </c>
      <c r="J705" s="119"/>
      <c r="K705" s="123">
        <f>SUM(L705:P705)</f>
        <v>55.3</v>
      </c>
      <c r="L705" s="121">
        <f>15*2</f>
        <v>30</v>
      </c>
      <c r="M705" s="127">
        <v>25.3</v>
      </c>
    </row>
    <row r="706" spans="1:17" s="123" customFormat="1" ht="13.15" customHeight="1">
      <c r="A706" s="108" t="s">
        <v>197</v>
      </c>
      <c r="B706" s="111" t="s">
        <v>203</v>
      </c>
      <c r="C706" s="123" t="s">
        <v>61</v>
      </c>
      <c r="E706" s="125">
        <v>52</v>
      </c>
      <c r="G706" s="124"/>
      <c r="I706" s="118" t="str">
        <f>IF(ABS($E706*G706)&gt;0,$E706*G706,"")</f>
        <v/>
      </c>
      <c r="J706" s="119"/>
      <c r="K706" s="123">
        <f t="shared" ref="K706:K708" si="43">SUM(L706:P706)</f>
        <v>38.699999999999996</v>
      </c>
      <c r="L706" s="121">
        <f>16.4*2</f>
        <v>32.799999999999997</v>
      </c>
      <c r="M706" s="127">
        <v>5.9</v>
      </c>
    </row>
    <row r="707" spans="1:17" s="123" customFormat="1" ht="13.15" customHeight="1">
      <c r="A707" s="108" t="s">
        <v>198</v>
      </c>
      <c r="B707" s="111" t="s">
        <v>204</v>
      </c>
      <c r="C707" s="123" t="s">
        <v>61</v>
      </c>
      <c r="E707" s="125">
        <v>70</v>
      </c>
      <c r="G707" s="124"/>
      <c r="I707" s="118" t="str">
        <f t="shared" si="42"/>
        <v/>
      </c>
      <c r="J707" s="119"/>
      <c r="K707" s="123">
        <f t="shared" si="43"/>
        <v>134.6</v>
      </c>
      <c r="L707" s="121">
        <f>41.1*2</f>
        <v>82.2</v>
      </c>
      <c r="M707" s="127">
        <f>26.2*2</f>
        <v>52.4</v>
      </c>
    </row>
    <row r="708" spans="1:17" s="123" customFormat="1" ht="13.15" customHeight="1">
      <c r="A708" s="108" t="s">
        <v>199</v>
      </c>
      <c r="B708" s="111" t="s">
        <v>207</v>
      </c>
      <c r="C708" s="123" t="s">
        <v>61</v>
      </c>
      <c r="E708" s="125">
        <v>110</v>
      </c>
      <c r="G708" s="124"/>
      <c r="I708" s="118" t="str">
        <f t="shared" si="42"/>
        <v/>
      </c>
      <c r="J708" s="119"/>
      <c r="K708" s="123">
        <f t="shared" si="43"/>
        <v>0</v>
      </c>
      <c r="M708" s="127"/>
    </row>
    <row r="709" spans="1:17" s="123" customFormat="1" ht="13.15" customHeight="1">
      <c r="A709" s="108" t="s">
        <v>200</v>
      </c>
      <c r="B709" s="111" t="s">
        <v>205</v>
      </c>
      <c r="C709" s="123" t="s">
        <v>61</v>
      </c>
      <c r="E709" s="125">
        <v>0</v>
      </c>
      <c r="G709" s="124"/>
      <c r="I709" s="118" t="str">
        <f t="shared" si="42"/>
        <v/>
      </c>
      <c r="J709" s="119"/>
      <c r="K709" s="121">
        <f>11.5*3+7.5*2</f>
        <v>49.5</v>
      </c>
      <c r="M709" s="127"/>
    </row>
    <row r="710" spans="1:17" s="123" customFormat="1" ht="13.15" customHeight="1">
      <c r="A710" s="108" t="s">
        <v>201</v>
      </c>
      <c r="B710" s="111" t="s">
        <v>206</v>
      </c>
      <c r="C710" s="123" t="s">
        <v>61</v>
      </c>
      <c r="E710" s="125"/>
      <c r="G710" s="124"/>
      <c r="I710" s="118" t="str">
        <f t="shared" si="42"/>
        <v/>
      </c>
      <c r="J710" s="119"/>
      <c r="K710" s="121"/>
      <c r="M710" s="127"/>
    </row>
    <row r="711" spans="1:17" s="123" customFormat="1" ht="13.15" customHeight="1">
      <c r="A711" s="108"/>
      <c r="B711" s="115"/>
      <c r="D711" s="126"/>
      <c r="E711" s="125"/>
      <c r="F711" s="130"/>
      <c r="G711" s="124"/>
      <c r="I711" s="118" t="str">
        <f t="shared" si="42"/>
        <v/>
      </c>
      <c r="J711" s="119"/>
    </row>
    <row r="712" spans="1:17" s="123" customFormat="1" ht="13.15" customHeight="1">
      <c r="A712" s="108"/>
      <c r="B712" s="115"/>
      <c r="E712" s="125"/>
      <c r="G712" s="124"/>
      <c r="H712" s="126"/>
      <c r="I712" s="118" t="str">
        <f t="shared" si="42"/>
        <v/>
      </c>
      <c r="J712" s="119"/>
      <c r="K712" s="121"/>
      <c r="L712" s="121"/>
      <c r="M712" s="121"/>
      <c r="N712" s="121"/>
      <c r="O712" s="121"/>
      <c r="P712" s="121"/>
      <c r="Q712" s="121"/>
    </row>
    <row r="713" spans="1:17" s="123" customFormat="1" ht="13.15" customHeight="1">
      <c r="A713" s="108" t="s">
        <v>11</v>
      </c>
      <c r="B713" s="123" t="s">
        <v>292</v>
      </c>
      <c r="D713" s="126"/>
      <c r="E713" s="125"/>
      <c r="G713" s="124"/>
      <c r="H713" s="126"/>
      <c r="I713" s="118" t="str">
        <f t="shared" si="42"/>
        <v/>
      </c>
      <c r="J713" s="119"/>
      <c r="K713" s="121"/>
      <c r="L713" s="121"/>
      <c r="M713" s="121"/>
      <c r="N713" s="121"/>
      <c r="O713" s="121"/>
      <c r="P713" s="121"/>
      <c r="Q713" s="121"/>
    </row>
    <row r="714" spans="1:17" s="123" customFormat="1" ht="13.15" customHeight="1">
      <c r="A714" s="108"/>
      <c r="B714" s="123" t="s">
        <v>293</v>
      </c>
      <c r="D714" s="126"/>
      <c r="E714" s="125"/>
      <c r="G714" s="124"/>
      <c r="H714" s="126"/>
      <c r="I714" s="118" t="str">
        <f t="shared" si="42"/>
        <v/>
      </c>
      <c r="J714" s="119"/>
      <c r="K714" s="121"/>
      <c r="L714" s="121"/>
      <c r="M714" s="121"/>
      <c r="N714" s="121"/>
      <c r="O714" s="121"/>
      <c r="P714" s="121"/>
      <c r="Q714" s="121"/>
    </row>
    <row r="715" spans="1:17" s="123" customFormat="1" ht="13.15" customHeight="1">
      <c r="A715" s="108"/>
      <c r="B715" s="115"/>
      <c r="E715" s="125"/>
      <c r="G715" s="124"/>
      <c r="H715" s="126"/>
      <c r="I715" s="118" t="str">
        <f t="shared" si="42"/>
        <v/>
      </c>
      <c r="J715" s="119"/>
      <c r="K715" s="121"/>
      <c r="L715" s="121"/>
      <c r="M715" s="121"/>
      <c r="N715" s="121"/>
      <c r="O715" s="121"/>
      <c r="P715" s="121"/>
      <c r="Q715" s="121"/>
    </row>
    <row r="716" spans="1:17" s="123" customFormat="1" ht="13.15" customHeight="1">
      <c r="A716" s="108" t="s">
        <v>196</v>
      </c>
      <c r="B716" s="111" t="s">
        <v>202</v>
      </c>
      <c r="C716" s="123" t="s">
        <v>59</v>
      </c>
      <c r="D716" s="126"/>
      <c r="E716" s="125"/>
      <c r="G716" s="124"/>
      <c r="H716" s="126"/>
      <c r="I716" s="118" t="str">
        <f t="shared" si="42"/>
        <v/>
      </c>
      <c r="J716" s="119"/>
      <c r="K716" s="121"/>
      <c r="L716" s="121"/>
      <c r="M716" s="121"/>
      <c r="N716" s="121"/>
      <c r="O716" s="121"/>
      <c r="P716" s="121"/>
      <c r="Q716" s="121"/>
    </row>
    <row r="717" spans="1:17" s="123" customFormat="1" ht="13.15" customHeight="1">
      <c r="A717" s="108" t="s">
        <v>197</v>
      </c>
      <c r="B717" s="111" t="s">
        <v>203</v>
      </c>
      <c r="C717" s="123" t="s">
        <v>59</v>
      </c>
      <c r="D717" s="126"/>
      <c r="E717" s="125"/>
      <c r="G717" s="124"/>
      <c r="H717" s="126"/>
      <c r="I717" s="118" t="str">
        <f t="shared" si="42"/>
        <v/>
      </c>
      <c r="J717" s="119"/>
      <c r="K717" s="121"/>
      <c r="L717" s="121"/>
      <c r="M717" s="121"/>
      <c r="N717" s="121"/>
      <c r="O717" s="121"/>
      <c r="P717" s="121"/>
      <c r="Q717" s="121"/>
    </row>
    <row r="718" spans="1:17" s="123" customFormat="1" ht="13.15" customHeight="1">
      <c r="A718" s="108" t="s">
        <v>198</v>
      </c>
      <c r="B718" s="111" t="s">
        <v>204</v>
      </c>
      <c r="C718" s="123" t="s">
        <v>59</v>
      </c>
      <c r="D718" s="126"/>
      <c r="E718" s="125"/>
      <c r="G718" s="124"/>
      <c r="H718" s="126"/>
      <c r="I718" s="118" t="str">
        <f t="shared" si="42"/>
        <v/>
      </c>
      <c r="J718" s="119"/>
      <c r="K718" s="121"/>
      <c r="L718" s="121"/>
      <c r="M718" s="121"/>
      <c r="N718" s="121"/>
      <c r="O718" s="121"/>
      <c r="P718" s="121"/>
      <c r="Q718" s="121"/>
    </row>
    <row r="719" spans="1:17" s="123" customFormat="1" ht="13.15" customHeight="1">
      <c r="A719" s="108" t="s">
        <v>199</v>
      </c>
      <c r="B719" s="111" t="s">
        <v>207</v>
      </c>
      <c r="C719" s="123" t="s">
        <v>59</v>
      </c>
      <c r="D719" s="126"/>
      <c r="E719" s="125"/>
      <c r="G719" s="124"/>
      <c r="H719" s="126"/>
      <c r="I719" s="118" t="str">
        <f t="shared" si="42"/>
        <v/>
      </c>
      <c r="J719" s="119"/>
      <c r="K719" s="121"/>
      <c r="L719" s="121"/>
      <c r="M719" s="121"/>
      <c r="N719" s="121"/>
      <c r="O719" s="121"/>
      <c r="P719" s="121"/>
      <c r="Q719" s="121"/>
    </row>
    <row r="720" spans="1:17" s="123" customFormat="1" ht="13.15" customHeight="1">
      <c r="A720" s="108" t="s">
        <v>200</v>
      </c>
      <c r="B720" s="111" t="s">
        <v>205</v>
      </c>
      <c r="C720" s="123" t="s">
        <v>59</v>
      </c>
      <c r="D720" s="126"/>
      <c r="E720" s="125">
        <v>185</v>
      </c>
      <c r="G720" s="124"/>
      <c r="H720" s="126"/>
      <c r="I720" s="118" t="str">
        <f t="shared" si="42"/>
        <v/>
      </c>
      <c r="J720" s="119"/>
      <c r="K720" s="121" t="e">
        <f>#REF!</f>
        <v>#REF!</v>
      </c>
      <c r="L720" s="121"/>
      <c r="M720" s="121"/>
      <c r="N720" s="121"/>
      <c r="O720" s="121"/>
      <c r="P720" s="121"/>
      <c r="Q720" s="121"/>
    </row>
    <row r="721" spans="1:17" s="123" customFormat="1" ht="13.15" customHeight="1">
      <c r="A721" s="108" t="s">
        <v>201</v>
      </c>
      <c r="B721" s="111" t="s">
        <v>206</v>
      </c>
      <c r="C721" s="123" t="s">
        <v>59</v>
      </c>
      <c r="D721" s="126"/>
      <c r="E721" s="125"/>
      <c r="G721" s="124"/>
      <c r="H721" s="126"/>
      <c r="I721" s="118" t="str">
        <f t="shared" si="42"/>
        <v/>
      </c>
      <c r="J721" s="119"/>
      <c r="K721" s="121"/>
      <c r="L721" s="121"/>
      <c r="M721" s="121"/>
      <c r="N721" s="121"/>
      <c r="O721" s="121"/>
      <c r="P721" s="121"/>
      <c r="Q721" s="121"/>
    </row>
    <row r="722" spans="1:17" s="123" customFormat="1" ht="13.15" customHeight="1">
      <c r="A722" s="108"/>
      <c r="B722" s="115"/>
      <c r="E722" s="125"/>
      <c r="G722" s="124"/>
      <c r="H722" s="126"/>
      <c r="I722" s="118" t="str">
        <f t="shared" si="42"/>
        <v/>
      </c>
      <c r="J722" s="119"/>
      <c r="M722" s="121"/>
      <c r="N722" s="121"/>
      <c r="O722" s="121"/>
      <c r="P722" s="121"/>
      <c r="Q722" s="121"/>
    </row>
    <row r="723" spans="1:17" s="123" customFormat="1" ht="13.15" customHeight="1">
      <c r="A723" s="108"/>
      <c r="B723" s="115"/>
      <c r="D723" s="126"/>
      <c r="E723" s="125"/>
      <c r="G723" s="98"/>
      <c r="H723" s="126"/>
      <c r="I723" s="118" t="str">
        <f t="shared" si="42"/>
        <v/>
      </c>
      <c r="J723" s="119"/>
      <c r="K723" s="121"/>
      <c r="L723" s="121"/>
      <c r="M723" s="121"/>
      <c r="N723" s="121"/>
    </row>
    <row r="724" spans="1:17" s="127" customFormat="1" ht="13.15" customHeight="1">
      <c r="A724" s="108"/>
      <c r="B724" s="132"/>
      <c r="C724" s="121"/>
      <c r="D724" s="121"/>
      <c r="E724" s="139"/>
      <c r="G724" s="134"/>
      <c r="H724" s="135"/>
      <c r="I724" s="118" t="str">
        <f t="shared" si="42"/>
        <v/>
      </c>
      <c r="J724" s="119"/>
    </row>
    <row r="725" spans="1:17" s="127" customFormat="1" ht="13.15" customHeight="1">
      <c r="A725" s="108" t="s">
        <v>12</v>
      </c>
      <c r="B725" s="121" t="s">
        <v>334</v>
      </c>
      <c r="C725" s="121"/>
      <c r="D725" s="121"/>
      <c r="E725" s="139"/>
      <c r="G725" s="134"/>
      <c r="H725" s="135"/>
      <c r="I725" s="118" t="str">
        <f t="shared" si="42"/>
        <v/>
      </c>
      <c r="J725" s="119"/>
    </row>
    <row r="726" spans="1:17" s="127" customFormat="1" ht="13.15" customHeight="1">
      <c r="A726" s="108"/>
      <c r="B726" s="137" t="s">
        <v>294</v>
      </c>
      <c r="C726" s="121"/>
      <c r="D726" s="121"/>
      <c r="E726" s="139"/>
      <c r="G726" s="134"/>
      <c r="H726" s="135"/>
      <c r="I726" s="118" t="str">
        <f t="shared" si="42"/>
        <v/>
      </c>
      <c r="J726" s="119"/>
    </row>
    <row r="727" spans="1:17" s="127" customFormat="1" ht="13.15" customHeight="1">
      <c r="A727" s="108"/>
      <c r="B727" s="137" t="s">
        <v>295</v>
      </c>
      <c r="E727" s="133"/>
      <c r="G727" s="134"/>
      <c r="H727" s="135"/>
      <c r="I727" s="118" t="str">
        <f t="shared" si="42"/>
        <v/>
      </c>
      <c r="J727" s="119"/>
    </row>
    <row r="728" spans="1:17" s="127" customFormat="1" ht="13.15" customHeight="1">
      <c r="A728" s="108"/>
      <c r="B728" s="136" t="s">
        <v>496</v>
      </c>
      <c r="E728" s="133"/>
      <c r="G728" s="134"/>
      <c r="H728" s="135"/>
      <c r="I728" s="118" t="str">
        <f t="shared" si="42"/>
        <v/>
      </c>
      <c r="J728" s="119"/>
    </row>
    <row r="729" spans="1:17" s="127" customFormat="1" ht="13.15" customHeight="1">
      <c r="A729" s="108"/>
      <c r="B729" s="132"/>
      <c r="C729" s="121"/>
      <c r="D729" s="121"/>
      <c r="E729" s="139"/>
      <c r="G729" s="134"/>
      <c r="H729" s="135"/>
      <c r="I729" s="118" t="str">
        <f t="shared" si="42"/>
        <v/>
      </c>
      <c r="J729" s="119"/>
    </row>
    <row r="730" spans="1:17" s="127" customFormat="1" ht="13.15" customHeight="1">
      <c r="A730" s="108" t="s">
        <v>196</v>
      </c>
      <c r="B730" s="111" t="s">
        <v>202</v>
      </c>
      <c r="C730" s="127" t="s">
        <v>59</v>
      </c>
      <c r="E730" s="133"/>
      <c r="G730" s="134"/>
      <c r="H730" s="135"/>
      <c r="I730" s="118" t="str">
        <f t="shared" si="42"/>
        <v/>
      </c>
      <c r="J730" s="119"/>
      <c r="K730" s="127">
        <f t="shared" ref="K730:K735" si="44">E716</f>
        <v>0</v>
      </c>
    </row>
    <row r="731" spans="1:17" s="127" customFormat="1" ht="13.15" customHeight="1">
      <c r="A731" s="108" t="s">
        <v>197</v>
      </c>
      <c r="B731" s="111" t="s">
        <v>203</v>
      </c>
      <c r="C731" s="127" t="s">
        <v>59</v>
      </c>
      <c r="E731" s="133"/>
      <c r="G731" s="134"/>
      <c r="H731" s="135"/>
      <c r="I731" s="118" t="str">
        <f t="shared" si="42"/>
        <v/>
      </c>
      <c r="J731" s="119"/>
      <c r="K731" s="127">
        <f t="shared" si="44"/>
        <v>0</v>
      </c>
    </row>
    <row r="732" spans="1:17" s="127" customFormat="1" ht="13.15" customHeight="1">
      <c r="A732" s="108" t="s">
        <v>198</v>
      </c>
      <c r="B732" s="111" t="s">
        <v>204</v>
      </c>
      <c r="C732" s="127" t="s">
        <v>59</v>
      </c>
      <c r="E732" s="133"/>
      <c r="G732" s="134"/>
      <c r="H732" s="135"/>
      <c r="I732" s="118" t="str">
        <f t="shared" ref="I732:I735" si="45">IF(ABS($E732*G732)&gt;0,$E732*G732,"")</f>
        <v/>
      </c>
      <c r="J732" s="119"/>
      <c r="K732" s="127">
        <f t="shared" si="44"/>
        <v>0</v>
      </c>
    </row>
    <row r="733" spans="1:17" s="127" customFormat="1" ht="13.15" customHeight="1">
      <c r="A733" s="108" t="s">
        <v>199</v>
      </c>
      <c r="B733" s="111" t="s">
        <v>207</v>
      </c>
      <c r="C733" s="127" t="s">
        <v>59</v>
      </c>
      <c r="E733" s="133">
        <v>0</v>
      </c>
      <c r="G733" s="134"/>
      <c r="H733" s="135"/>
      <c r="I733" s="118" t="str">
        <f t="shared" si="45"/>
        <v/>
      </c>
      <c r="J733" s="119"/>
      <c r="K733" s="127">
        <f t="shared" si="44"/>
        <v>0</v>
      </c>
    </row>
    <row r="734" spans="1:17" s="127" customFormat="1" ht="13.15" customHeight="1">
      <c r="A734" s="108" t="s">
        <v>200</v>
      </c>
      <c r="B734" s="111" t="s">
        <v>205</v>
      </c>
      <c r="C734" s="127" t="s">
        <v>59</v>
      </c>
      <c r="E734" s="133">
        <v>275</v>
      </c>
      <c r="G734" s="134"/>
      <c r="H734" s="135"/>
      <c r="I734" s="118" t="str">
        <f t="shared" si="45"/>
        <v/>
      </c>
      <c r="J734" s="119"/>
      <c r="K734" s="127">
        <f t="shared" si="44"/>
        <v>185</v>
      </c>
    </row>
    <row r="735" spans="1:17" s="127" customFormat="1" ht="13.15" customHeight="1">
      <c r="A735" s="108" t="s">
        <v>201</v>
      </c>
      <c r="B735" s="111" t="s">
        <v>206</v>
      </c>
      <c r="C735" s="127" t="s">
        <v>59</v>
      </c>
      <c r="E735" s="133"/>
      <c r="G735" s="134"/>
      <c r="H735" s="135"/>
      <c r="I735" s="118" t="str">
        <f t="shared" si="45"/>
        <v/>
      </c>
      <c r="J735" s="119"/>
      <c r="K735" s="127">
        <f t="shared" si="44"/>
        <v>0</v>
      </c>
    </row>
    <row r="736" spans="1:17" s="127" customFormat="1" ht="13.15" customHeight="1">
      <c r="A736" s="108"/>
      <c r="B736" s="111"/>
      <c r="E736" s="133"/>
      <c r="G736" s="134"/>
      <c r="H736" s="135"/>
      <c r="I736" s="118"/>
      <c r="J736" s="119"/>
    </row>
    <row r="737" spans="1:11" ht="13.15" customHeight="1">
      <c r="D737" s="120"/>
      <c r="H737" s="120"/>
      <c r="I737" s="118" t="str">
        <f t="shared" ref="I737:I746" si="46">IF(ABS($E737*G737)&gt;0,$E737*G737,"")</f>
        <v/>
      </c>
      <c r="K737" s="121"/>
    </row>
    <row r="738" spans="1:11" ht="13.15" customHeight="1">
      <c r="A738" s="108" t="s">
        <v>13</v>
      </c>
      <c r="B738" s="114" t="s">
        <v>444</v>
      </c>
      <c r="I738" s="118" t="str">
        <f t="shared" si="46"/>
        <v/>
      </c>
      <c r="K738" s="121"/>
    </row>
    <row r="739" spans="1:11" ht="13.15" customHeight="1">
      <c r="B739" s="7" t="s">
        <v>148</v>
      </c>
      <c r="E739" s="97"/>
      <c r="I739" s="118" t="str">
        <f t="shared" si="46"/>
        <v/>
      </c>
    </row>
    <row r="740" spans="1:11" ht="13.15" customHeight="1">
      <c r="B740" s="7" t="s">
        <v>445</v>
      </c>
      <c r="E740" s="97"/>
      <c r="I740" s="118" t="str">
        <f t="shared" si="46"/>
        <v/>
      </c>
    </row>
    <row r="741" spans="1:11" ht="13.15" customHeight="1">
      <c r="B741" s="78" t="s">
        <v>446</v>
      </c>
      <c r="D741" s="120"/>
      <c r="H741" s="120"/>
      <c r="I741" s="118" t="str">
        <f t="shared" si="46"/>
        <v/>
      </c>
    </row>
    <row r="742" spans="1:11" ht="13.15" customHeight="1">
      <c r="D742" s="120"/>
      <c r="H742" s="120"/>
      <c r="I742" s="118" t="str">
        <f t="shared" si="46"/>
        <v/>
      </c>
    </row>
    <row r="743" spans="1:11" ht="13.15" customHeight="1">
      <c r="C743" s="114" t="s">
        <v>67</v>
      </c>
      <c r="D743" s="120"/>
      <c r="E743" s="116">
        <v>30</v>
      </c>
      <c r="G743" s="30"/>
      <c r="H743" s="120"/>
      <c r="I743" s="118" t="str">
        <f t="shared" si="46"/>
        <v/>
      </c>
    </row>
    <row r="744" spans="1:11" ht="13.15" customHeight="1">
      <c r="D744" s="120"/>
      <c r="H744" s="120"/>
      <c r="I744" s="118" t="str">
        <f t="shared" si="46"/>
        <v/>
      </c>
    </row>
    <row r="745" spans="1:11" ht="13.15" customHeight="1">
      <c r="C745" s="114" t="s">
        <v>68</v>
      </c>
      <c r="D745" s="120"/>
      <c r="E745" s="116">
        <v>30</v>
      </c>
      <c r="G745" s="30"/>
      <c r="H745" s="120"/>
      <c r="I745" s="118" t="str">
        <f t="shared" si="46"/>
        <v/>
      </c>
    </row>
    <row r="746" spans="1:11" ht="13.15" customHeight="1">
      <c r="D746" s="120"/>
      <c r="H746" s="120"/>
      <c r="I746" s="118" t="str">
        <f t="shared" si="46"/>
        <v/>
      </c>
    </row>
    <row r="747" spans="1:11" s="121" customFormat="1" ht="2.1" customHeight="1" thickBot="1">
      <c r="A747" s="108"/>
      <c r="B747" s="50"/>
      <c r="C747" s="50"/>
      <c r="D747" s="50"/>
      <c r="E747" s="51"/>
      <c r="F747" s="50"/>
      <c r="G747" s="52"/>
      <c r="H747" s="50"/>
      <c r="I747" s="53"/>
      <c r="J747" s="119"/>
    </row>
    <row r="748" spans="1:11" ht="13.15" customHeight="1">
      <c r="B748" s="54" t="s">
        <v>151</v>
      </c>
      <c r="C748" s="54"/>
      <c r="D748" s="54"/>
      <c r="E748" s="55"/>
      <c r="F748" s="54"/>
      <c r="G748" s="56"/>
      <c r="H748" s="79"/>
      <c r="I748" s="57">
        <f>SUM(I497:I747)</f>
        <v>0</v>
      </c>
    </row>
    <row r="749" spans="1:11" ht="13.15" customHeight="1">
      <c r="H749" s="120"/>
    </row>
    <row r="750" spans="1:11" ht="13.15" customHeight="1">
      <c r="H750" s="120"/>
    </row>
    <row r="751" spans="1:11" ht="13.15" customHeight="1">
      <c r="A751" s="108" t="s">
        <v>161</v>
      </c>
      <c r="B751" s="36" t="s">
        <v>152</v>
      </c>
      <c r="C751" s="36"/>
      <c r="D751" s="36"/>
      <c r="E751" s="37"/>
      <c r="F751" s="36"/>
      <c r="G751" s="38"/>
      <c r="H751" s="36"/>
      <c r="I751" s="39"/>
    </row>
    <row r="752" spans="1:11" s="123" customFormat="1" ht="13.15" customHeight="1">
      <c r="A752" s="108"/>
      <c r="B752" s="115"/>
      <c r="E752" s="125"/>
      <c r="G752" s="124"/>
      <c r="H752" s="126"/>
      <c r="I752" s="11"/>
      <c r="J752" s="119"/>
    </row>
    <row r="753" spans="1:11" s="64" customFormat="1" ht="2.1" customHeight="1">
      <c r="A753" s="108"/>
      <c r="B753" s="58"/>
      <c r="C753" s="59"/>
      <c r="D753" s="59"/>
      <c r="E753" s="60"/>
      <c r="F753" s="59"/>
      <c r="G753" s="61"/>
      <c r="H753" s="62"/>
      <c r="I753" s="63"/>
      <c r="J753" s="119"/>
    </row>
    <row r="754" spans="1:11" ht="13.15" customHeight="1">
      <c r="B754" s="65" t="s">
        <v>153</v>
      </c>
      <c r="C754" s="66"/>
      <c r="D754" s="66"/>
      <c r="E754" s="67"/>
      <c r="F754" s="66"/>
      <c r="G754" s="68"/>
      <c r="H754" s="66"/>
      <c r="I754" s="69"/>
    </row>
    <row r="755" spans="1:11" s="64" customFormat="1" ht="2.1" customHeight="1">
      <c r="A755" s="108"/>
      <c r="B755" s="58"/>
      <c r="C755" s="59"/>
      <c r="D755" s="59"/>
      <c r="E755" s="60"/>
      <c r="F755" s="59"/>
      <c r="G755" s="61"/>
      <c r="H755" s="62"/>
      <c r="I755" s="63"/>
      <c r="J755" s="119"/>
    </row>
    <row r="756" spans="1:11" s="64" customFormat="1" ht="13.15" customHeight="1">
      <c r="A756" s="108"/>
      <c r="B756" s="77" t="s">
        <v>143</v>
      </c>
      <c r="E756" s="116"/>
      <c r="G756" s="117"/>
      <c r="H756" s="95"/>
      <c r="I756" s="90"/>
      <c r="J756" s="119"/>
    </row>
    <row r="757" spans="1:11" s="123" customFormat="1" ht="13.15" customHeight="1">
      <c r="A757" s="108"/>
      <c r="E757" s="125"/>
      <c r="G757" s="124"/>
      <c r="I757" s="118" t="str">
        <f t="shared" ref="I757:I915" si="47">IF(ABS($E757*G757)&gt;0,$E757*G757,"")</f>
        <v/>
      </c>
      <c r="J757" s="119"/>
    </row>
    <row r="758" spans="1:11" s="123" customFormat="1" ht="13.15" customHeight="1">
      <c r="A758" s="108"/>
      <c r="B758" s="123" t="s">
        <v>224</v>
      </c>
      <c r="E758" s="125"/>
      <c r="G758" s="124"/>
      <c r="I758" s="118" t="str">
        <f t="shared" si="47"/>
        <v/>
      </c>
      <c r="J758" s="119"/>
    </row>
    <row r="759" spans="1:11" s="123" customFormat="1" ht="13.15" customHeight="1">
      <c r="A759" s="108"/>
      <c r="B759" s="123" t="s">
        <v>447</v>
      </c>
      <c r="E759" s="125"/>
      <c r="G759" s="124"/>
      <c r="I759" s="118" t="str">
        <f t="shared" si="47"/>
        <v/>
      </c>
      <c r="J759" s="119"/>
    </row>
    <row r="760" spans="1:11" s="123" customFormat="1" ht="13.15" customHeight="1">
      <c r="A760" s="108"/>
      <c r="E760" s="125"/>
      <c r="G760" s="124"/>
      <c r="I760" s="118" t="str">
        <f t="shared" si="47"/>
        <v/>
      </c>
      <c r="J760" s="119"/>
    </row>
    <row r="761" spans="1:11" s="123" customFormat="1" ht="13.15" customHeight="1">
      <c r="A761" s="108" t="s">
        <v>24</v>
      </c>
      <c r="B761" s="123" t="s">
        <v>227</v>
      </c>
      <c r="E761" s="125"/>
      <c r="G761" s="124"/>
      <c r="I761" s="118" t="str">
        <f t="shared" si="47"/>
        <v/>
      </c>
      <c r="J761" s="119"/>
    </row>
    <row r="762" spans="1:11" s="123" customFormat="1" ht="13.15" customHeight="1">
      <c r="A762" s="108"/>
      <c r="B762" s="123" t="s">
        <v>225</v>
      </c>
      <c r="E762" s="125"/>
      <c r="G762" s="124"/>
      <c r="I762" s="118" t="str">
        <f t="shared" si="47"/>
        <v/>
      </c>
      <c r="J762" s="119"/>
    </row>
    <row r="763" spans="1:11" s="123" customFormat="1" ht="13.15" customHeight="1">
      <c r="A763" s="108"/>
      <c r="E763" s="125"/>
      <c r="G763" s="124"/>
      <c r="I763" s="118" t="str">
        <f t="shared" si="47"/>
        <v/>
      </c>
      <c r="J763" s="119"/>
    </row>
    <row r="764" spans="1:11" s="123" customFormat="1" ht="13.15" customHeight="1">
      <c r="A764" s="108"/>
      <c r="C764" s="123" t="s">
        <v>61</v>
      </c>
      <c r="E764" s="125">
        <v>38.4</v>
      </c>
      <c r="G764" s="124"/>
      <c r="I764" s="118" t="str">
        <f t="shared" si="47"/>
        <v/>
      </c>
      <c r="J764" s="119"/>
      <c r="K764" s="123">
        <f>1.2*4*4*2</f>
        <v>38.4</v>
      </c>
    </row>
    <row r="765" spans="1:11" s="123" customFormat="1" ht="13.15" customHeight="1">
      <c r="A765" s="108"/>
      <c r="E765" s="125"/>
      <c r="G765" s="124"/>
      <c r="I765" s="118" t="str">
        <f t="shared" si="47"/>
        <v/>
      </c>
      <c r="J765" s="119"/>
    </row>
    <row r="766" spans="1:11" s="123" customFormat="1" ht="13.15" customHeight="1">
      <c r="A766" s="108"/>
      <c r="E766" s="125"/>
      <c r="G766" s="124"/>
      <c r="I766" s="118" t="str">
        <f t="shared" si="47"/>
        <v/>
      </c>
      <c r="J766" s="119"/>
    </row>
    <row r="767" spans="1:11" s="123" customFormat="1" ht="13.15" customHeight="1">
      <c r="A767" s="108" t="s">
        <v>26</v>
      </c>
      <c r="B767" s="123" t="s">
        <v>228</v>
      </c>
      <c r="E767" s="125"/>
      <c r="G767" s="124"/>
      <c r="I767" s="118" t="str">
        <f t="shared" si="47"/>
        <v/>
      </c>
      <c r="J767" s="119"/>
    </row>
    <row r="768" spans="1:11" s="123" customFormat="1" ht="13.15" customHeight="1">
      <c r="A768" s="108"/>
      <c r="E768" s="125"/>
      <c r="G768" s="124"/>
      <c r="I768" s="118" t="str">
        <f t="shared" si="47"/>
        <v/>
      </c>
      <c r="J768" s="119"/>
    </row>
    <row r="769" spans="1:11" s="123" customFormat="1" ht="13.15" customHeight="1">
      <c r="A769" s="108"/>
      <c r="C769" s="123" t="s">
        <v>59</v>
      </c>
      <c r="E769" s="125">
        <v>32</v>
      </c>
      <c r="G769" s="124"/>
      <c r="I769" s="118" t="str">
        <f t="shared" si="47"/>
        <v/>
      </c>
      <c r="J769" s="119"/>
      <c r="K769" s="123">
        <f>1*1*4*4*2</f>
        <v>32</v>
      </c>
    </row>
    <row r="770" spans="1:11" s="123" customFormat="1" ht="13.15" customHeight="1">
      <c r="A770" s="108"/>
      <c r="E770" s="125"/>
      <c r="G770" s="124"/>
      <c r="I770" s="118" t="str">
        <f t="shared" si="47"/>
        <v/>
      </c>
      <c r="J770" s="119"/>
    </row>
    <row r="771" spans="1:11" s="123" customFormat="1" ht="13.15" customHeight="1">
      <c r="A771" s="108"/>
      <c r="E771" s="125"/>
      <c r="G771" s="124"/>
      <c r="I771" s="118" t="str">
        <f t="shared" si="47"/>
        <v/>
      </c>
      <c r="J771" s="119"/>
    </row>
    <row r="772" spans="1:11" s="123" customFormat="1" ht="13.15" customHeight="1">
      <c r="A772" s="108" t="s">
        <v>27</v>
      </c>
      <c r="B772" s="123" t="s">
        <v>226</v>
      </c>
      <c r="E772" s="125"/>
      <c r="G772" s="124"/>
      <c r="I772" s="118" t="str">
        <f t="shared" si="47"/>
        <v/>
      </c>
      <c r="J772" s="119"/>
    </row>
    <row r="773" spans="1:11" s="123" customFormat="1" ht="13.15" customHeight="1">
      <c r="A773" s="108"/>
      <c r="B773" s="123" t="s">
        <v>237</v>
      </c>
      <c r="E773" s="125"/>
      <c r="G773" s="124"/>
      <c r="I773" s="118" t="str">
        <f t="shared" si="47"/>
        <v/>
      </c>
      <c r="J773" s="119"/>
    </row>
    <row r="774" spans="1:11" s="123" customFormat="1" ht="13.15" customHeight="1">
      <c r="A774" s="108"/>
      <c r="E774" s="125"/>
      <c r="G774" s="124"/>
      <c r="I774" s="118" t="str">
        <f t="shared" si="47"/>
        <v/>
      </c>
      <c r="J774" s="119"/>
    </row>
    <row r="775" spans="1:11" s="123" customFormat="1" ht="13.15" customHeight="1">
      <c r="A775" s="108"/>
      <c r="C775" s="123" t="s">
        <v>60</v>
      </c>
      <c r="E775" s="125">
        <v>8</v>
      </c>
      <c r="G775" s="124"/>
      <c r="I775" s="118" t="str">
        <f t="shared" si="47"/>
        <v/>
      </c>
      <c r="J775" s="119"/>
    </row>
    <row r="776" spans="1:11" s="123" customFormat="1" ht="13.15" customHeight="1">
      <c r="A776" s="108"/>
      <c r="E776" s="125"/>
      <c r="G776" s="124"/>
      <c r="I776" s="118" t="str">
        <f t="shared" si="47"/>
        <v/>
      </c>
      <c r="J776" s="119"/>
    </row>
    <row r="777" spans="1:11" s="123" customFormat="1" ht="13.15" customHeight="1">
      <c r="A777" s="108"/>
      <c r="E777" s="125"/>
      <c r="G777" s="124"/>
      <c r="I777" s="118" t="str">
        <f t="shared" si="47"/>
        <v/>
      </c>
      <c r="J777" s="119"/>
    </row>
    <row r="778" spans="1:11" s="123" customFormat="1" ht="13.15" customHeight="1">
      <c r="A778" s="108" t="s">
        <v>28</v>
      </c>
      <c r="B778" s="123" t="s">
        <v>232</v>
      </c>
      <c r="E778" s="125"/>
      <c r="G778" s="124"/>
      <c r="I778" s="118" t="str">
        <f t="shared" si="47"/>
        <v/>
      </c>
      <c r="J778" s="119"/>
    </row>
    <row r="779" spans="1:11" s="123" customFormat="1" ht="13.15" customHeight="1">
      <c r="A779" s="108"/>
      <c r="B779" s="123" t="s">
        <v>230</v>
      </c>
      <c r="E779" s="125"/>
      <c r="G779" s="124"/>
      <c r="I779" s="118" t="str">
        <f t="shared" si="47"/>
        <v/>
      </c>
      <c r="J779" s="119"/>
    </row>
    <row r="780" spans="1:11" s="123" customFormat="1" ht="13.15" customHeight="1">
      <c r="A780" s="108"/>
      <c r="B780" s="123" t="s">
        <v>229</v>
      </c>
      <c r="E780" s="125"/>
      <c r="G780" s="124"/>
      <c r="I780" s="118" t="str">
        <f t="shared" si="47"/>
        <v/>
      </c>
      <c r="J780" s="119"/>
    </row>
    <row r="781" spans="1:11" s="123" customFormat="1" ht="13.15" customHeight="1">
      <c r="A781" s="108"/>
      <c r="B781" s="123" t="s">
        <v>231</v>
      </c>
      <c r="E781" s="125"/>
      <c r="G781" s="124"/>
      <c r="I781" s="118" t="str">
        <f t="shared" si="47"/>
        <v/>
      </c>
      <c r="J781" s="119"/>
    </row>
    <row r="782" spans="1:11" s="123" customFormat="1" ht="13.15" customHeight="1">
      <c r="A782" s="108"/>
      <c r="E782" s="125"/>
      <c r="G782" s="124"/>
      <c r="I782" s="118" t="str">
        <f t="shared" si="47"/>
        <v/>
      </c>
      <c r="J782" s="119"/>
    </row>
    <row r="783" spans="1:11" s="123" customFormat="1" ht="13.15" customHeight="1">
      <c r="A783" s="108"/>
      <c r="C783" s="123" t="s">
        <v>1</v>
      </c>
      <c r="E783" s="125">
        <v>1</v>
      </c>
      <c r="G783" s="124"/>
      <c r="I783" s="118" t="str">
        <f t="shared" si="47"/>
        <v/>
      </c>
      <c r="J783" s="119"/>
      <c r="K783" s="123">
        <f>1.2*1.2*0.1*4*2</f>
        <v>1.1519999999999999</v>
      </c>
    </row>
    <row r="784" spans="1:11" s="123" customFormat="1" ht="13.15" customHeight="1">
      <c r="A784" s="108"/>
      <c r="E784" s="125"/>
      <c r="G784" s="124"/>
      <c r="I784" s="118" t="str">
        <f t="shared" si="47"/>
        <v/>
      </c>
      <c r="J784" s="119"/>
    </row>
    <row r="785" spans="1:15" s="123" customFormat="1" ht="13.15" customHeight="1">
      <c r="A785" s="108"/>
      <c r="E785" s="125"/>
      <c r="G785" s="124"/>
      <c r="I785" s="118" t="str">
        <f t="shared" si="47"/>
        <v/>
      </c>
      <c r="J785" s="119"/>
    </row>
    <row r="786" spans="1:15" s="123" customFormat="1" ht="13.15" customHeight="1">
      <c r="A786" s="108" t="s">
        <v>0</v>
      </c>
      <c r="B786" s="114" t="s">
        <v>238</v>
      </c>
      <c r="E786" s="125"/>
      <c r="G786" s="124"/>
      <c r="I786" s="118" t="str">
        <f t="shared" si="47"/>
        <v/>
      </c>
      <c r="J786" s="119"/>
    </row>
    <row r="787" spans="1:15" s="123" customFormat="1" ht="13.15" customHeight="1">
      <c r="A787" s="108"/>
      <c r="B787" s="114" t="s">
        <v>241</v>
      </c>
      <c r="E787" s="125"/>
      <c r="G787" s="124"/>
      <c r="I787" s="118" t="str">
        <f t="shared" si="47"/>
        <v/>
      </c>
      <c r="J787" s="119"/>
    </row>
    <row r="788" spans="1:15" s="123" customFormat="1" ht="13.15" customHeight="1">
      <c r="A788" s="108"/>
      <c r="B788" s="123" t="s">
        <v>448</v>
      </c>
      <c r="E788" s="125"/>
      <c r="G788" s="124"/>
      <c r="I788" s="118" t="str">
        <f t="shared" si="47"/>
        <v/>
      </c>
      <c r="J788" s="119"/>
      <c r="K788" s="123">
        <f>M788*L788</f>
        <v>56.073599999999999</v>
      </c>
      <c r="L788" s="123">
        <v>0.64900000000000002</v>
      </c>
      <c r="M788" s="123">
        <f>N788*O788</f>
        <v>86.399999999999991</v>
      </c>
      <c r="N788" s="123">
        <v>2.4</v>
      </c>
      <c r="O788" s="123">
        <f>9*4</f>
        <v>36</v>
      </c>
    </row>
    <row r="789" spans="1:15" s="123" customFormat="1" ht="13.15" customHeight="1">
      <c r="A789" s="108"/>
      <c r="B789" s="123" t="s">
        <v>239</v>
      </c>
      <c r="E789" s="125"/>
      <c r="G789" s="124"/>
      <c r="I789" s="118" t="str">
        <f t="shared" si="47"/>
        <v/>
      </c>
      <c r="J789" s="119"/>
      <c r="K789" s="123">
        <f>M789*L789</f>
        <v>45.43</v>
      </c>
      <c r="L789" s="123">
        <v>0.64900000000000002</v>
      </c>
      <c r="M789" s="123">
        <f>N789*O789</f>
        <v>70</v>
      </c>
      <c r="N789" s="123">
        <f>1*4+1</f>
        <v>5</v>
      </c>
      <c r="O789" s="123">
        <f>7*2</f>
        <v>14</v>
      </c>
    </row>
    <row r="790" spans="1:15" s="123" customFormat="1" ht="13.15" customHeight="1">
      <c r="A790" s="108"/>
      <c r="B790" s="123" t="s">
        <v>449</v>
      </c>
      <c r="E790" s="125"/>
      <c r="G790" s="124"/>
      <c r="I790" s="118" t="str">
        <f t="shared" si="47"/>
        <v/>
      </c>
      <c r="J790" s="119"/>
    </row>
    <row r="791" spans="1:15" s="123" customFormat="1" ht="13.15" customHeight="1">
      <c r="A791" s="108"/>
      <c r="E791" s="125"/>
      <c r="G791" s="124"/>
      <c r="I791" s="118" t="str">
        <f t="shared" si="47"/>
        <v/>
      </c>
      <c r="J791" s="119"/>
      <c r="K791" s="123">
        <f>SUM(K788:K790)</f>
        <v>101.50360000000001</v>
      </c>
      <c r="L791" s="123" t="s">
        <v>242</v>
      </c>
    </row>
    <row r="792" spans="1:15" s="123" customFormat="1" ht="13.15" customHeight="1">
      <c r="A792" s="108"/>
      <c r="C792" s="123" t="s">
        <v>240</v>
      </c>
      <c r="E792" s="125">
        <v>900</v>
      </c>
      <c r="G792" s="124"/>
      <c r="I792" s="118" t="str">
        <f t="shared" si="47"/>
        <v/>
      </c>
      <c r="J792" s="119"/>
    </row>
    <row r="793" spans="1:15" s="123" customFormat="1" ht="13.15" customHeight="1">
      <c r="A793" s="108"/>
      <c r="E793" s="125"/>
      <c r="G793" s="124"/>
      <c r="I793" s="118" t="str">
        <f t="shared" si="47"/>
        <v/>
      </c>
      <c r="J793" s="119"/>
    </row>
    <row r="794" spans="1:15" s="123" customFormat="1" ht="13.15" customHeight="1">
      <c r="A794" s="108"/>
      <c r="E794" s="125"/>
      <c r="G794" s="124"/>
      <c r="I794" s="118" t="str">
        <f t="shared" si="47"/>
        <v/>
      </c>
      <c r="J794" s="119"/>
    </row>
    <row r="795" spans="1:15" s="123" customFormat="1" ht="13.15" customHeight="1">
      <c r="A795" s="108" t="s">
        <v>34</v>
      </c>
      <c r="B795" s="123" t="s">
        <v>235</v>
      </c>
      <c r="E795" s="125"/>
      <c r="G795" s="124"/>
      <c r="I795" s="118" t="str">
        <f t="shared" si="47"/>
        <v/>
      </c>
      <c r="J795" s="119"/>
    </row>
    <row r="796" spans="1:15" s="123" customFormat="1" ht="13.15" customHeight="1">
      <c r="A796" s="108"/>
      <c r="B796" s="123" t="s">
        <v>233</v>
      </c>
      <c r="E796" s="125"/>
      <c r="G796" s="124"/>
      <c r="I796" s="118" t="str">
        <f t="shared" si="47"/>
        <v/>
      </c>
      <c r="J796" s="119"/>
    </row>
    <row r="797" spans="1:15" s="123" customFormat="1" ht="13.15" customHeight="1">
      <c r="A797" s="108"/>
      <c r="B797" s="123" t="s">
        <v>234</v>
      </c>
      <c r="E797" s="125"/>
      <c r="G797" s="124"/>
      <c r="I797" s="118" t="str">
        <f t="shared" si="47"/>
        <v/>
      </c>
      <c r="J797" s="119"/>
    </row>
    <row r="798" spans="1:15" s="123" customFormat="1" ht="13.15" customHeight="1">
      <c r="A798" s="108"/>
      <c r="E798" s="125"/>
      <c r="G798" s="124"/>
      <c r="I798" s="118" t="str">
        <f t="shared" si="47"/>
        <v/>
      </c>
      <c r="J798" s="119"/>
    </row>
    <row r="799" spans="1:15" s="123" customFormat="1" ht="13.15" customHeight="1">
      <c r="A799" s="108"/>
      <c r="C799" s="123" t="s">
        <v>1</v>
      </c>
      <c r="E799" s="125">
        <v>10</v>
      </c>
      <c r="G799" s="124"/>
      <c r="I799" s="118" t="str">
        <f t="shared" si="47"/>
        <v/>
      </c>
      <c r="J799" s="119"/>
      <c r="K799" s="123">
        <f>(1*1*1.3-(0.25*0.25*1))*4*2</f>
        <v>9.9</v>
      </c>
    </row>
    <row r="800" spans="1:15" s="123" customFormat="1" ht="13.15" customHeight="1">
      <c r="A800" s="108"/>
      <c r="E800" s="125"/>
      <c r="G800" s="124"/>
      <c r="I800" s="118" t="str">
        <f t="shared" si="47"/>
        <v/>
      </c>
      <c r="J800" s="119"/>
    </row>
    <row r="801" spans="1:13" s="123" customFormat="1" ht="13.15" customHeight="1">
      <c r="A801" s="108"/>
      <c r="E801" s="125"/>
      <c r="G801" s="124"/>
      <c r="I801" s="118" t="str">
        <f t="shared" si="47"/>
        <v/>
      </c>
      <c r="J801" s="119"/>
    </row>
    <row r="802" spans="1:13" s="123" customFormat="1" ht="13.15" customHeight="1">
      <c r="A802" s="108" t="s">
        <v>37</v>
      </c>
      <c r="B802" s="123" t="s">
        <v>244</v>
      </c>
      <c r="E802" s="125"/>
      <c r="G802" s="124"/>
      <c r="I802" s="118" t="str">
        <f t="shared" si="47"/>
        <v/>
      </c>
      <c r="J802" s="119"/>
    </row>
    <row r="803" spans="1:13" s="123" customFormat="1" ht="13.15" customHeight="1">
      <c r="A803" s="108"/>
      <c r="B803" s="123" t="s">
        <v>236</v>
      </c>
      <c r="E803" s="125"/>
      <c r="G803" s="124"/>
      <c r="I803" s="118" t="str">
        <f t="shared" si="47"/>
        <v/>
      </c>
      <c r="J803" s="119"/>
    </row>
    <row r="804" spans="1:13" s="123" customFormat="1" ht="13.15" customHeight="1">
      <c r="A804" s="108"/>
      <c r="B804" s="123" t="s">
        <v>450</v>
      </c>
      <c r="E804" s="125"/>
      <c r="G804" s="124"/>
      <c r="I804" s="118"/>
      <c r="J804" s="119"/>
    </row>
    <row r="805" spans="1:13" s="123" customFormat="1" ht="13.15" customHeight="1">
      <c r="A805" s="108"/>
      <c r="B805" s="123" t="s">
        <v>243</v>
      </c>
      <c r="E805" s="125"/>
      <c r="G805" s="124"/>
      <c r="I805" s="118"/>
      <c r="J805" s="119"/>
    </row>
    <row r="806" spans="1:13" s="123" customFormat="1" ht="13.15" customHeight="1">
      <c r="A806" s="108"/>
      <c r="B806" s="123" t="s">
        <v>451</v>
      </c>
      <c r="E806" s="125"/>
      <c r="G806" s="124"/>
      <c r="I806" s="118"/>
      <c r="J806" s="119"/>
    </row>
    <row r="807" spans="1:13" s="123" customFormat="1" ht="13.15" customHeight="1">
      <c r="A807" s="108"/>
      <c r="B807" s="123" t="s">
        <v>452</v>
      </c>
      <c r="E807" s="125"/>
      <c r="G807" s="124"/>
      <c r="I807" s="118"/>
      <c r="J807" s="119"/>
      <c r="K807" s="123">
        <f>L807*M807</f>
        <v>173.74</v>
      </c>
      <c r="L807" s="123">
        <v>23.8</v>
      </c>
      <c r="M807" s="123">
        <v>7.3</v>
      </c>
    </row>
    <row r="808" spans="1:13" s="123" customFormat="1" ht="13.15" customHeight="1">
      <c r="A808" s="108"/>
      <c r="B808" s="114" t="s">
        <v>453</v>
      </c>
      <c r="E808" s="125"/>
      <c r="G808" s="124"/>
      <c r="I808" s="118"/>
      <c r="J808" s="119"/>
    </row>
    <row r="809" spans="1:13" s="123" customFormat="1" ht="13.15" customHeight="1">
      <c r="A809" s="108"/>
      <c r="B809" s="123" t="s">
        <v>454</v>
      </c>
      <c r="E809" s="125"/>
      <c r="G809" s="124"/>
      <c r="I809" s="118"/>
      <c r="J809" s="119"/>
    </row>
    <row r="810" spans="1:13" s="123" customFormat="1" ht="13.15" customHeight="1">
      <c r="A810" s="108"/>
      <c r="B810" s="123" t="s">
        <v>455</v>
      </c>
      <c r="E810" s="125"/>
      <c r="G810" s="124"/>
      <c r="I810" s="118" t="str">
        <f t="shared" si="47"/>
        <v/>
      </c>
      <c r="J810" s="119"/>
      <c r="K810" s="123">
        <f>180*4</f>
        <v>720</v>
      </c>
    </row>
    <row r="811" spans="1:13" s="123" customFormat="1" ht="13.15" customHeight="1">
      <c r="A811" s="108"/>
      <c r="E811" s="125"/>
      <c r="G811" s="124"/>
      <c r="I811" s="118" t="str">
        <f t="shared" si="47"/>
        <v/>
      </c>
      <c r="J811" s="119"/>
    </row>
    <row r="812" spans="1:13" s="123" customFormat="1" ht="13.15" customHeight="1">
      <c r="A812" s="108"/>
      <c r="C812" s="123" t="s">
        <v>60</v>
      </c>
      <c r="E812" s="125">
        <v>8</v>
      </c>
      <c r="G812" s="124"/>
      <c r="I812" s="118" t="str">
        <f t="shared" si="47"/>
        <v/>
      </c>
      <c r="J812" s="119"/>
    </row>
    <row r="813" spans="1:13" s="123" customFormat="1" ht="13.15" customHeight="1">
      <c r="A813" s="108"/>
      <c r="E813" s="125"/>
      <c r="G813" s="124"/>
      <c r="I813" s="118" t="str">
        <f t="shared" si="47"/>
        <v/>
      </c>
      <c r="J813" s="119"/>
    </row>
    <row r="814" spans="1:13" s="123" customFormat="1" ht="13.15" customHeight="1">
      <c r="A814" s="108"/>
      <c r="E814" s="125"/>
      <c r="G814" s="124"/>
      <c r="I814" s="118" t="str">
        <f t="shared" si="47"/>
        <v/>
      </c>
      <c r="J814" s="119"/>
    </row>
    <row r="815" spans="1:13" s="123" customFormat="1" ht="13.15" customHeight="1">
      <c r="A815" s="108" t="s">
        <v>38</v>
      </c>
      <c r="B815" s="123" t="s">
        <v>456</v>
      </c>
      <c r="E815" s="125"/>
      <c r="G815" s="124"/>
      <c r="I815" s="118" t="str">
        <f t="shared" si="47"/>
        <v/>
      </c>
      <c r="J815" s="119"/>
    </row>
    <row r="816" spans="1:13" s="123" customFormat="1" ht="13.15" customHeight="1">
      <c r="A816" s="108"/>
      <c r="B816" s="123" t="s">
        <v>457</v>
      </c>
      <c r="E816" s="125"/>
      <c r="G816" s="124"/>
      <c r="I816" s="118" t="str">
        <f t="shared" si="47"/>
        <v/>
      </c>
      <c r="J816" s="119"/>
    </row>
    <row r="817" spans="1:10" s="123" customFormat="1" ht="13.15" customHeight="1">
      <c r="A817" s="108"/>
      <c r="B817" s="140" t="s">
        <v>458</v>
      </c>
      <c r="E817" s="125"/>
      <c r="G817" s="124"/>
      <c r="I817" s="118" t="str">
        <f t="shared" si="47"/>
        <v/>
      </c>
      <c r="J817" s="119"/>
    </row>
    <row r="818" spans="1:10" s="123" customFormat="1" ht="13.15" customHeight="1">
      <c r="A818" s="108"/>
      <c r="B818" s="114" t="s">
        <v>328</v>
      </c>
      <c r="E818" s="125"/>
      <c r="G818" s="124"/>
      <c r="I818" s="118" t="str">
        <f t="shared" si="47"/>
        <v/>
      </c>
      <c r="J818" s="119"/>
    </row>
    <row r="819" spans="1:10" s="123" customFormat="1" ht="13.15" customHeight="1">
      <c r="A819" s="108"/>
      <c r="B819" s="114" t="s">
        <v>329</v>
      </c>
      <c r="E819" s="125"/>
      <c r="G819" s="124"/>
      <c r="I819" s="118" t="str">
        <f t="shared" si="47"/>
        <v/>
      </c>
      <c r="J819" s="119"/>
    </row>
    <row r="820" spans="1:10" s="123" customFormat="1" ht="13.15" customHeight="1">
      <c r="A820" s="108"/>
      <c r="B820" s="114" t="s">
        <v>330</v>
      </c>
      <c r="E820" s="125"/>
      <c r="G820" s="124"/>
      <c r="I820" s="118" t="str">
        <f t="shared" si="47"/>
        <v/>
      </c>
      <c r="J820" s="119"/>
    </row>
    <row r="821" spans="1:10" s="123" customFormat="1" ht="13.15" customHeight="1">
      <c r="A821" s="108"/>
      <c r="B821" s="123" t="s">
        <v>245</v>
      </c>
      <c r="E821" s="125"/>
      <c r="G821" s="124"/>
      <c r="I821" s="118" t="str">
        <f t="shared" si="47"/>
        <v/>
      </c>
      <c r="J821" s="119"/>
    </row>
    <row r="822" spans="1:10" s="123" customFormat="1" ht="13.15" customHeight="1">
      <c r="A822" s="108"/>
      <c r="E822" s="125"/>
      <c r="G822" s="124"/>
      <c r="I822" s="118" t="str">
        <f t="shared" si="47"/>
        <v/>
      </c>
      <c r="J822" s="119"/>
    </row>
    <row r="823" spans="1:10" s="123" customFormat="1" ht="13.15" customHeight="1">
      <c r="A823" s="108"/>
      <c r="E823" s="125"/>
      <c r="G823" s="124"/>
      <c r="I823" s="118" t="str">
        <f t="shared" si="47"/>
        <v/>
      </c>
      <c r="J823" s="119"/>
    </row>
    <row r="824" spans="1:10" s="123" customFormat="1" ht="13.15" customHeight="1">
      <c r="A824" s="108"/>
      <c r="C824" s="123" t="s">
        <v>60</v>
      </c>
      <c r="E824" s="125">
        <v>2</v>
      </c>
      <c r="G824" s="124"/>
      <c r="I824" s="118" t="str">
        <f t="shared" si="47"/>
        <v/>
      </c>
      <c r="J824" s="119"/>
    </row>
    <row r="825" spans="1:10" s="123" customFormat="1" ht="13.15" customHeight="1">
      <c r="A825" s="108"/>
      <c r="E825" s="125"/>
      <c r="G825" s="124"/>
      <c r="I825" s="118" t="str">
        <f t="shared" si="47"/>
        <v/>
      </c>
      <c r="J825" s="119"/>
    </row>
    <row r="826" spans="1:10" s="123" customFormat="1" ht="13.15" customHeight="1">
      <c r="A826" s="108"/>
      <c r="E826" s="125"/>
      <c r="G826" s="124"/>
      <c r="I826" s="118" t="str">
        <f t="shared" si="47"/>
        <v/>
      </c>
      <c r="J826" s="119"/>
    </row>
    <row r="827" spans="1:10" s="123" customFormat="1" ht="13.15" customHeight="1">
      <c r="A827" s="108"/>
      <c r="B827" s="123" t="s">
        <v>302</v>
      </c>
      <c r="E827" s="125"/>
      <c r="G827" s="124"/>
      <c r="I827" s="118" t="str">
        <f t="shared" si="47"/>
        <v/>
      </c>
      <c r="J827" s="119"/>
    </row>
    <row r="828" spans="1:10" s="123" customFormat="1" ht="13.15" customHeight="1">
      <c r="A828" s="108"/>
      <c r="E828" s="125"/>
      <c r="G828" s="124"/>
      <c r="I828" s="118" t="str">
        <f t="shared" si="47"/>
        <v/>
      </c>
      <c r="J828" s="119"/>
    </row>
    <row r="829" spans="1:10" s="123" customFormat="1" ht="13.15" customHeight="1">
      <c r="A829" s="108" t="s">
        <v>39</v>
      </c>
      <c r="B829" s="123" t="s">
        <v>459</v>
      </c>
      <c r="E829" s="125"/>
      <c r="G829" s="124"/>
      <c r="I829" s="118" t="str">
        <f t="shared" si="47"/>
        <v/>
      </c>
      <c r="J829" s="119"/>
    </row>
    <row r="830" spans="1:10" s="123" customFormat="1" ht="13.15" customHeight="1">
      <c r="A830" s="108"/>
      <c r="B830" s="123" t="s">
        <v>461</v>
      </c>
      <c r="E830" s="125"/>
      <c r="G830" s="124"/>
      <c r="I830" s="118" t="str">
        <f t="shared" si="47"/>
        <v/>
      </c>
      <c r="J830" s="119"/>
    </row>
    <row r="831" spans="1:10" s="123" customFormat="1" ht="13.15" customHeight="1">
      <c r="A831" s="108"/>
      <c r="B831" s="123" t="s">
        <v>313</v>
      </c>
      <c r="E831" s="125"/>
      <c r="G831" s="124"/>
      <c r="I831" s="118"/>
      <c r="J831" s="119"/>
    </row>
    <row r="832" spans="1:10" s="123" customFormat="1" ht="120.2" customHeight="1">
      <c r="A832" s="108"/>
      <c r="E832" s="125"/>
      <c r="G832" s="124"/>
      <c r="I832" s="118" t="str">
        <f t="shared" si="47"/>
        <v/>
      </c>
      <c r="J832" s="119"/>
    </row>
    <row r="833" spans="1:10" s="123" customFormat="1" ht="20.100000000000001" customHeight="1">
      <c r="A833" s="108"/>
      <c r="B833" s="14" t="s">
        <v>462</v>
      </c>
      <c r="E833" s="125"/>
      <c r="G833" s="124"/>
      <c r="H833" s="126"/>
      <c r="I833" s="118" t="str">
        <f t="shared" si="47"/>
        <v/>
      </c>
      <c r="J833" s="119"/>
    </row>
    <row r="834" spans="1:10" s="123" customFormat="1" ht="13.15" customHeight="1">
      <c r="A834" s="108"/>
      <c r="C834" s="123" t="s">
        <v>60</v>
      </c>
      <c r="E834" s="125">
        <v>5</v>
      </c>
      <c r="G834" s="124"/>
      <c r="H834" s="126"/>
      <c r="I834" s="118" t="str">
        <f t="shared" si="47"/>
        <v/>
      </c>
      <c r="J834" s="119"/>
    </row>
    <row r="835" spans="1:10" s="123" customFormat="1" ht="13.15" customHeight="1">
      <c r="A835" s="108"/>
      <c r="E835" s="125"/>
      <c r="G835" s="124"/>
      <c r="I835" s="118" t="str">
        <f t="shared" si="47"/>
        <v/>
      </c>
      <c r="J835" s="119"/>
    </row>
    <row r="836" spans="1:10" s="123" customFormat="1" ht="13.15" customHeight="1">
      <c r="A836" s="108"/>
      <c r="B836" s="123" t="s">
        <v>310</v>
      </c>
      <c r="E836" s="125"/>
      <c r="G836" s="124"/>
      <c r="I836" s="118" t="str">
        <f t="shared" si="47"/>
        <v/>
      </c>
      <c r="J836" s="119"/>
    </row>
    <row r="837" spans="1:10" s="123" customFormat="1" ht="13.15" customHeight="1">
      <c r="A837" s="108"/>
      <c r="B837" s="123" t="s">
        <v>296</v>
      </c>
      <c r="E837" s="125"/>
      <c r="G837" s="124"/>
      <c r="I837" s="118" t="str">
        <f t="shared" si="47"/>
        <v/>
      </c>
      <c r="J837" s="119"/>
    </row>
    <row r="838" spans="1:10" s="123" customFormat="1" ht="13.15" customHeight="1">
      <c r="A838" s="108"/>
      <c r="B838" s="123" t="s">
        <v>460</v>
      </c>
      <c r="E838" s="125"/>
      <c r="G838" s="124"/>
      <c r="I838" s="118" t="str">
        <f t="shared" si="47"/>
        <v/>
      </c>
      <c r="J838" s="119"/>
    </row>
    <row r="839" spans="1:10" s="123" customFormat="1" ht="13.15" customHeight="1">
      <c r="A839" s="108"/>
      <c r="E839" s="125"/>
      <c r="G839" s="124"/>
      <c r="I839" s="118" t="str">
        <f t="shared" si="47"/>
        <v/>
      </c>
      <c r="J839" s="119"/>
    </row>
    <row r="840" spans="1:10" s="123" customFormat="1" ht="13.15" customHeight="1">
      <c r="A840" s="108" t="s">
        <v>6</v>
      </c>
      <c r="B840" s="123" t="s">
        <v>297</v>
      </c>
      <c r="E840" s="125"/>
      <c r="G840" s="124"/>
      <c r="H840" s="126"/>
      <c r="I840" s="118" t="str">
        <f t="shared" si="47"/>
        <v/>
      </c>
      <c r="J840" s="119"/>
    </row>
    <row r="841" spans="1:10" s="123" customFormat="1" ht="13.15" customHeight="1">
      <c r="A841" s="108"/>
      <c r="B841" s="123" t="s">
        <v>463</v>
      </c>
      <c r="E841" s="125"/>
      <c r="G841" s="124"/>
      <c r="H841" s="126"/>
      <c r="I841" s="118" t="str">
        <f t="shared" si="47"/>
        <v/>
      </c>
      <c r="J841" s="119"/>
    </row>
    <row r="842" spans="1:10" s="123" customFormat="1" ht="13.15" customHeight="1">
      <c r="A842" s="108"/>
      <c r="B842" s="123" t="s">
        <v>464</v>
      </c>
      <c r="E842" s="125"/>
      <c r="G842" s="124"/>
      <c r="H842" s="126"/>
      <c r="I842" s="118" t="str">
        <f t="shared" si="47"/>
        <v/>
      </c>
      <c r="J842" s="119"/>
    </row>
    <row r="843" spans="1:10" s="123" customFormat="1" ht="13.15" customHeight="1">
      <c r="A843" s="108"/>
      <c r="B843" s="123" t="s">
        <v>465</v>
      </c>
      <c r="E843" s="125"/>
      <c r="G843" s="124"/>
      <c r="H843" s="126"/>
      <c r="I843" s="118" t="str">
        <f t="shared" si="47"/>
        <v/>
      </c>
      <c r="J843" s="119"/>
    </row>
    <row r="844" spans="1:10" s="123" customFormat="1" ht="13.15" customHeight="1">
      <c r="A844" s="108"/>
      <c r="B844" s="123" t="s">
        <v>298</v>
      </c>
      <c r="E844" s="125"/>
      <c r="G844" s="124"/>
      <c r="H844" s="126"/>
      <c r="I844" s="118" t="str">
        <f t="shared" si="47"/>
        <v/>
      </c>
      <c r="J844" s="119"/>
    </row>
    <row r="845" spans="1:10" s="123" customFormat="1" ht="13.15" customHeight="1">
      <c r="A845" s="108"/>
      <c r="B845" s="123" t="s">
        <v>467</v>
      </c>
      <c r="E845" s="125"/>
      <c r="G845" s="124"/>
      <c r="H845" s="126"/>
      <c r="I845" s="118" t="str">
        <f t="shared" si="47"/>
        <v/>
      </c>
      <c r="J845" s="119"/>
    </row>
    <row r="846" spans="1:10" s="123" customFormat="1" ht="13.15" customHeight="1">
      <c r="A846" s="108"/>
      <c r="B846" s="123" t="s">
        <v>466</v>
      </c>
      <c r="E846" s="125"/>
      <c r="G846" s="124"/>
      <c r="H846" s="126"/>
      <c r="I846" s="118" t="str">
        <f t="shared" si="47"/>
        <v/>
      </c>
      <c r="J846" s="119"/>
    </row>
    <row r="847" spans="1:10" s="123" customFormat="1" ht="13.15" customHeight="1">
      <c r="A847" s="108"/>
      <c r="B847" s="123" t="s">
        <v>299</v>
      </c>
      <c r="E847" s="125"/>
      <c r="G847" s="124"/>
      <c r="H847" s="126"/>
      <c r="I847" s="118" t="str">
        <f t="shared" si="47"/>
        <v/>
      </c>
      <c r="J847" s="119"/>
    </row>
    <row r="848" spans="1:10" s="123" customFormat="1" ht="13.15" customHeight="1">
      <c r="A848" s="108"/>
      <c r="B848" s="123" t="s">
        <v>300</v>
      </c>
      <c r="E848" s="125"/>
      <c r="G848" s="124"/>
      <c r="H848" s="126"/>
      <c r="I848" s="118" t="str">
        <f t="shared" si="47"/>
        <v/>
      </c>
      <c r="J848" s="119"/>
    </row>
    <row r="849" spans="1:10" s="123" customFormat="1" ht="13.15" customHeight="1">
      <c r="A849" s="108"/>
      <c r="B849" s="123" t="s">
        <v>468</v>
      </c>
      <c r="E849" s="125"/>
      <c r="G849" s="124"/>
      <c r="H849" s="126"/>
      <c r="I849" s="118" t="str">
        <f t="shared" si="47"/>
        <v/>
      </c>
      <c r="J849" s="119"/>
    </row>
    <row r="850" spans="1:10" s="123" customFormat="1" ht="13.15" customHeight="1">
      <c r="A850" s="108"/>
      <c r="B850" s="123" t="s">
        <v>469</v>
      </c>
      <c r="E850" s="125"/>
      <c r="G850" s="124"/>
      <c r="H850" s="126"/>
      <c r="I850" s="118" t="str">
        <f t="shared" si="47"/>
        <v/>
      </c>
      <c r="J850" s="119"/>
    </row>
    <row r="851" spans="1:10" s="123" customFormat="1" ht="13.15" customHeight="1">
      <c r="A851" s="108"/>
      <c r="E851" s="125"/>
      <c r="G851" s="124"/>
      <c r="H851" s="126"/>
      <c r="I851" s="118" t="str">
        <f t="shared" si="47"/>
        <v/>
      </c>
      <c r="J851" s="119"/>
    </row>
    <row r="852" spans="1:10" s="123" customFormat="1" ht="13.15" customHeight="1">
      <c r="A852" s="108"/>
      <c r="C852" s="123" t="s">
        <v>60</v>
      </c>
      <c r="E852" s="125">
        <v>4</v>
      </c>
      <c r="G852" s="124"/>
      <c r="H852" s="126"/>
      <c r="I852" s="118" t="str">
        <f t="shared" si="47"/>
        <v/>
      </c>
      <c r="J852" s="119"/>
    </row>
    <row r="853" spans="1:10" s="123" customFormat="1" ht="13.15" customHeight="1">
      <c r="A853" s="108"/>
      <c r="E853" s="125"/>
      <c r="G853" s="124"/>
      <c r="H853" s="126"/>
      <c r="I853" s="118" t="str">
        <f t="shared" si="47"/>
        <v/>
      </c>
      <c r="J853" s="119"/>
    </row>
    <row r="854" spans="1:10" s="123" customFormat="1" ht="13.15" customHeight="1">
      <c r="A854" s="108"/>
      <c r="E854" s="125"/>
      <c r="G854" s="124"/>
      <c r="H854" s="126"/>
      <c r="I854" s="118" t="str">
        <f t="shared" si="47"/>
        <v/>
      </c>
      <c r="J854" s="119"/>
    </row>
    <row r="855" spans="1:10" s="123" customFormat="1" ht="13.15" customHeight="1">
      <c r="A855" s="108" t="s">
        <v>7</v>
      </c>
      <c r="B855" s="123" t="s">
        <v>318</v>
      </c>
      <c r="E855" s="125"/>
      <c r="G855" s="124"/>
      <c r="H855" s="126"/>
      <c r="I855" s="118" t="str">
        <f t="shared" si="47"/>
        <v/>
      </c>
      <c r="J855" s="119"/>
    </row>
    <row r="856" spans="1:10" s="123" customFormat="1" ht="13.15" customHeight="1">
      <c r="A856" s="108"/>
      <c r="B856" s="123" t="s">
        <v>470</v>
      </c>
      <c r="E856" s="125"/>
      <c r="G856" s="124"/>
      <c r="H856" s="126"/>
      <c r="I856" s="118" t="str">
        <f t="shared" si="47"/>
        <v/>
      </c>
      <c r="J856" s="119"/>
    </row>
    <row r="857" spans="1:10" s="123" customFormat="1" ht="13.15" customHeight="1">
      <c r="A857" s="108"/>
      <c r="B857" s="114" t="s">
        <v>320</v>
      </c>
      <c r="E857" s="125"/>
      <c r="G857" s="124"/>
      <c r="H857" s="126"/>
      <c r="I857" s="118" t="str">
        <f t="shared" si="47"/>
        <v/>
      </c>
      <c r="J857" s="119"/>
    </row>
    <row r="858" spans="1:10" s="123" customFormat="1" ht="13.15" customHeight="1">
      <c r="A858" s="108"/>
      <c r="B858" s="114" t="s">
        <v>321</v>
      </c>
      <c r="E858" s="125"/>
      <c r="G858" s="124"/>
      <c r="H858" s="126"/>
      <c r="I858" s="118" t="str">
        <f t="shared" si="47"/>
        <v/>
      </c>
      <c r="J858" s="119"/>
    </row>
    <row r="859" spans="1:10" s="123" customFormat="1" ht="13.15" customHeight="1">
      <c r="A859" s="108"/>
      <c r="B859" s="114" t="s">
        <v>322</v>
      </c>
      <c r="E859" s="125"/>
      <c r="G859" s="124"/>
      <c r="H859" s="126"/>
      <c r="I859" s="118" t="str">
        <f t="shared" si="47"/>
        <v/>
      </c>
      <c r="J859" s="119"/>
    </row>
    <row r="860" spans="1:10" s="123" customFormat="1" ht="13.15" customHeight="1">
      <c r="A860" s="108"/>
      <c r="B860" s="114" t="s">
        <v>323</v>
      </c>
      <c r="E860" s="125"/>
      <c r="G860" s="124"/>
      <c r="H860" s="126"/>
      <c r="I860" s="118" t="str">
        <f t="shared" si="47"/>
        <v/>
      </c>
      <c r="J860" s="119"/>
    </row>
    <row r="861" spans="1:10" s="123" customFormat="1" ht="13.15" customHeight="1">
      <c r="A861" s="108"/>
      <c r="B861" s="114" t="s">
        <v>319</v>
      </c>
      <c r="E861" s="125"/>
      <c r="G861" s="124"/>
      <c r="H861" s="126"/>
      <c r="I861" s="118" t="str">
        <f t="shared" si="47"/>
        <v/>
      </c>
      <c r="J861" s="119"/>
    </row>
    <row r="862" spans="1:10" s="123" customFormat="1" ht="13.15" customHeight="1">
      <c r="A862" s="108"/>
      <c r="B862" s="114" t="s">
        <v>324</v>
      </c>
      <c r="E862" s="125"/>
      <c r="G862" s="124"/>
      <c r="H862" s="126"/>
      <c r="I862" s="118" t="str">
        <f t="shared" si="47"/>
        <v/>
      </c>
      <c r="J862" s="119"/>
    </row>
    <row r="863" spans="1:10" s="123" customFormat="1" ht="13.15" customHeight="1">
      <c r="A863" s="108"/>
      <c r="B863" s="114" t="s">
        <v>471</v>
      </c>
      <c r="E863" s="125"/>
      <c r="G863" s="124"/>
      <c r="H863" s="126"/>
      <c r="I863" s="118" t="str">
        <f t="shared" si="47"/>
        <v/>
      </c>
      <c r="J863" s="119"/>
    </row>
    <row r="864" spans="1:10" s="123" customFormat="1" ht="13.15" customHeight="1">
      <c r="A864" s="108"/>
      <c r="B864" s="114" t="s">
        <v>472</v>
      </c>
      <c r="E864" s="125"/>
      <c r="G864" s="124"/>
      <c r="H864" s="126"/>
      <c r="I864" s="118" t="str">
        <f t="shared" si="47"/>
        <v/>
      </c>
      <c r="J864" s="119"/>
    </row>
    <row r="865" spans="1:10" s="123" customFormat="1" ht="13.15" customHeight="1">
      <c r="A865" s="108"/>
      <c r="B865" s="114" t="s">
        <v>473</v>
      </c>
      <c r="E865" s="125"/>
      <c r="G865" s="124"/>
      <c r="H865" s="126"/>
      <c r="I865" s="118" t="str">
        <f t="shared" si="47"/>
        <v/>
      </c>
      <c r="J865" s="119"/>
    </row>
    <row r="866" spans="1:10" s="123" customFormat="1" ht="13.15" customHeight="1">
      <c r="A866" s="108"/>
      <c r="B866" s="114" t="s">
        <v>325</v>
      </c>
      <c r="E866" s="125"/>
      <c r="G866" s="124"/>
      <c r="H866" s="126"/>
      <c r="I866" s="118" t="str">
        <f t="shared" si="47"/>
        <v/>
      </c>
      <c r="J866" s="119"/>
    </row>
    <row r="867" spans="1:10" s="123" customFormat="1" ht="13.15" customHeight="1">
      <c r="A867" s="108"/>
      <c r="B867" s="114" t="s">
        <v>326</v>
      </c>
      <c r="E867" s="125"/>
      <c r="G867" s="124"/>
      <c r="H867" s="126"/>
      <c r="I867" s="118" t="str">
        <f t="shared" si="47"/>
        <v/>
      </c>
      <c r="J867" s="119"/>
    </row>
    <row r="868" spans="1:10" s="123" customFormat="1" ht="13.15" customHeight="1">
      <c r="A868" s="108"/>
      <c r="B868" s="114" t="s">
        <v>474</v>
      </c>
      <c r="E868" s="125"/>
      <c r="G868" s="124"/>
      <c r="H868" s="126"/>
      <c r="I868" s="118" t="str">
        <f t="shared" si="47"/>
        <v/>
      </c>
      <c r="J868" s="119"/>
    </row>
    <row r="869" spans="1:10" s="123" customFormat="1" ht="13.15" customHeight="1">
      <c r="A869" s="108"/>
      <c r="B869" s="114" t="s">
        <v>475</v>
      </c>
      <c r="E869" s="125"/>
      <c r="G869" s="124"/>
      <c r="H869" s="126"/>
      <c r="I869" s="118" t="str">
        <f t="shared" si="47"/>
        <v/>
      </c>
      <c r="J869" s="119"/>
    </row>
    <row r="870" spans="1:10" s="123" customFormat="1" ht="13.15" customHeight="1">
      <c r="A870" s="108"/>
      <c r="B870" s="114" t="s">
        <v>477</v>
      </c>
      <c r="E870" s="125"/>
      <c r="G870" s="124"/>
      <c r="H870" s="126"/>
      <c r="I870" s="118" t="str">
        <f t="shared" si="47"/>
        <v/>
      </c>
      <c r="J870" s="119"/>
    </row>
    <row r="871" spans="1:10" s="123" customFormat="1" ht="13.15" customHeight="1">
      <c r="A871" s="108"/>
      <c r="B871" s="114" t="s">
        <v>476</v>
      </c>
      <c r="E871" s="125"/>
      <c r="G871" s="124"/>
      <c r="H871" s="126"/>
      <c r="I871" s="118" t="str">
        <f t="shared" si="47"/>
        <v/>
      </c>
      <c r="J871" s="119"/>
    </row>
    <row r="872" spans="1:10" s="123" customFormat="1" ht="13.15" customHeight="1">
      <c r="A872" s="108"/>
      <c r="B872" s="114" t="s">
        <v>327</v>
      </c>
      <c r="E872" s="125"/>
      <c r="G872" s="124"/>
      <c r="H872" s="126"/>
      <c r="I872" s="118" t="str">
        <f t="shared" si="47"/>
        <v/>
      </c>
      <c r="J872" s="119"/>
    </row>
    <row r="873" spans="1:10" s="123" customFormat="1" ht="13.15" customHeight="1">
      <c r="A873" s="108"/>
      <c r="E873" s="125"/>
      <c r="G873" s="124"/>
      <c r="H873" s="126"/>
      <c r="I873" s="118" t="str">
        <f t="shared" si="47"/>
        <v/>
      </c>
      <c r="J873" s="119"/>
    </row>
    <row r="874" spans="1:10" s="123" customFormat="1" ht="13.15" customHeight="1">
      <c r="A874" s="108"/>
      <c r="C874" s="123" t="s">
        <v>60</v>
      </c>
      <c r="E874" s="125">
        <v>2</v>
      </c>
      <c r="G874" s="124"/>
      <c r="H874" s="126"/>
      <c r="I874" s="118" t="str">
        <f t="shared" si="47"/>
        <v/>
      </c>
      <c r="J874" s="119"/>
    </row>
    <row r="875" spans="1:10" s="123" customFormat="1" ht="13.15" customHeight="1">
      <c r="A875" s="108"/>
      <c r="E875" s="125"/>
      <c r="G875" s="124"/>
      <c r="H875" s="126"/>
      <c r="I875" s="118" t="str">
        <f t="shared" si="47"/>
        <v/>
      </c>
      <c r="J875" s="119"/>
    </row>
    <row r="876" spans="1:10" s="123" customFormat="1" ht="13.15" customHeight="1">
      <c r="A876" s="108"/>
      <c r="E876" s="125"/>
      <c r="G876" s="124"/>
      <c r="H876" s="126"/>
      <c r="I876" s="118" t="str">
        <f t="shared" si="47"/>
        <v/>
      </c>
      <c r="J876" s="119"/>
    </row>
    <row r="877" spans="1:10" s="123" customFormat="1" ht="13.15" customHeight="1">
      <c r="A877" s="108" t="s">
        <v>8</v>
      </c>
      <c r="B877" s="123" t="s">
        <v>478</v>
      </c>
      <c r="E877" s="125"/>
      <c r="G877" s="124"/>
      <c r="H877" s="126"/>
      <c r="I877" s="118" t="str">
        <f t="shared" si="47"/>
        <v/>
      </c>
      <c r="J877" s="119"/>
    </row>
    <row r="878" spans="1:10" s="123" customFormat="1" ht="13.15" customHeight="1">
      <c r="A878" s="108"/>
      <c r="B878" s="123" t="s">
        <v>479</v>
      </c>
      <c r="E878" s="125"/>
      <c r="G878" s="124"/>
      <c r="H878" s="126"/>
      <c r="I878" s="118" t="str">
        <f t="shared" si="47"/>
        <v/>
      </c>
      <c r="J878" s="119"/>
    </row>
    <row r="879" spans="1:10" s="123" customFormat="1" ht="13.15" customHeight="1">
      <c r="A879" s="108"/>
      <c r="B879" s="114" t="s">
        <v>480</v>
      </c>
      <c r="E879" s="125"/>
      <c r="G879" s="124"/>
      <c r="H879" s="126"/>
      <c r="I879" s="118" t="str">
        <f t="shared" si="47"/>
        <v/>
      </c>
      <c r="J879" s="119"/>
    </row>
    <row r="880" spans="1:10" s="123" customFormat="1" ht="13.15" customHeight="1">
      <c r="A880" s="108"/>
      <c r="B880" s="114" t="s">
        <v>481</v>
      </c>
      <c r="E880" s="125"/>
      <c r="G880" s="124"/>
      <c r="H880" s="126"/>
      <c r="I880" s="118" t="str">
        <f t="shared" si="47"/>
        <v/>
      </c>
      <c r="J880" s="119"/>
    </row>
    <row r="881" spans="1:10" s="123" customFormat="1" ht="13.15" customHeight="1">
      <c r="A881" s="108"/>
      <c r="B881" s="114" t="s">
        <v>332</v>
      </c>
      <c r="E881" s="125"/>
      <c r="G881" s="124"/>
      <c r="H881" s="126"/>
      <c r="I881" s="118" t="str">
        <f t="shared" si="47"/>
        <v/>
      </c>
      <c r="J881" s="119"/>
    </row>
    <row r="882" spans="1:10" s="123" customFormat="1" ht="13.15" customHeight="1">
      <c r="A882" s="108"/>
      <c r="B882" s="114" t="s">
        <v>482</v>
      </c>
      <c r="E882" s="125"/>
      <c r="G882" s="124"/>
      <c r="H882" s="126"/>
      <c r="I882" s="118" t="str">
        <f t="shared" si="47"/>
        <v/>
      </c>
      <c r="J882" s="119"/>
    </row>
    <row r="883" spans="1:10" s="123" customFormat="1" ht="13.15" customHeight="1">
      <c r="A883" s="108"/>
      <c r="B883" s="114" t="s">
        <v>483</v>
      </c>
      <c r="E883" s="125"/>
      <c r="G883" s="124"/>
      <c r="H883" s="126"/>
      <c r="I883" s="118" t="str">
        <f t="shared" si="47"/>
        <v/>
      </c>
      <c r="J883" s="119"/>
    </row>
    <row r="884" spans="1:10" s="123" customFormat="1" ht="13.15" customHeight="1">
      <c r="A884" s="108"/>
      <c r="B884" s="114" t="s">
        <v>484</v>
      </c>
      <c r="E884" s="125"/>
      <c r="G884" s="124"/>
      <c r="H884" s="126"/>
      <c r="I884" s="118" t="str">
        <f t="shared" si="47"/>
        <v/>
      </c>
      <c r="J884" s="119"/>
    </row>
    <row r="885" spans="1:10" s="123" customFormat="1" ht="13.15" customHeight="1">
      <c r="A885" s="108"/>
      <c r="B885" s="114" t="s">
        <v>485</v>
      </c>
      <c r="E885" s="125"/>
      <c r="G885" s="124"/>
      <c r="H885" s="126"/>
      <c r="I885" s="118" t="str">
        <f t="shared" si="47"/>
        <v/>
      </c>
      <c r="J885" s="119"/>
    </row>
    <row r="886" spans="1:10" s="123" customFormat="1" ht="13.15" customHeight="1">
      <c r="A886" s="108"/>
      <c r="B886" s="114" t="s">
        <v>486</v>
      </c>
      <c r="E886" s="125"/>
      <c r="G886" s="124"/>
      <c r="H886" s="126"/>
      <c r="I886" s="118" t="str">
        <f t="shared" si="47"/>
        <v/>
      </c>
      <c r="J886" s="119"/>
    </row>
    <row r="887" spans="1:10" s="123" customFormat="1" ht="13.15" customHeight="1">
      <c r="A887" s="108"/>
      <c r="B887" s="114" t="s">
        <v>487</v>
      </c>
      <c r="E887" s="125"/>
      <c r="G887" s="124"/>
      <c r="H887" s="126"/>
      <c r="I887" s="118" t="str">
        <f t="shared" si="47"/>
        <v/>
      </c>
      <c r="J887" s="119"/>
    </row>
    <row r="888" spans="1:10" s="123" customFormat="1" ht="13.15" customHeight="1">
      <c r="A888" s="108"/>
      <c r="B888" s="114" t="s">
        <v>333</v>
      </c>
      <c r="E888" s="125"/>
      <c r="G888" s="124"/>
      <c r="H888" s="126"/>
      <c r="I888" s="118" t="str">
        <f t="shared" si="47"/>
        <v/>
      </c>
      <c r="J888" s="119"/>
    </row>
    <row r="889" spans="1:10" s="123" customFormat="1" ht="13.15" customHeight="1">
      <c r="A889" s="108"/>
      <c r="B889" s="114" t="s">
        <v>488</v>
      </c>
      <c r="E889" s="125"/>
      <c r="G889" s="124"/>
      <c r="H889" s="126"/>
      <c r="I889" s="118"/>
      <c r="J889" s="119"/>
    </row>
    <row r="890" spans="1:10" s="123" customFormat="1" ht="13.15" customHeight="1">
      <c r="A890" s="108"/>
      <c r="E890" s="125"/>
      <c r="G890" s="124"/>
      <c r="H890" s="126"/>
      <c r="I890" s="118" t="str">
        <f t="shared" si="47"/>
        <v/>
      </c>
      <c r="J890" s="119"/>
    </row>
    <row r="891" spans="1:10" s="123" customFormat="1" ht="13.15" customHeight="1">
      <c r="A891" s="108"/>
      <c r="C891" s="123" t="s">
        <v>25</v>
      </c>
      <c r="E891" s="125">
        <v>1</v>
      </c>
      <c r="G891" s="124"/>
      <c r="H891" s="126"/>
      <c r="I891" s="118" t="str">
        <f t="shared" si="47"/>
        <v/>
      </c>
      <c r="J891" s="119"/>
    </row>
    <row r="892" spans="1:10" s="123" customFormat="1" ht="13.15" customHeight="1">
      <c r="A892" s="108"/>
      <c r="E892" s="125"/>
      <c r="G892" s="124"/>
      <c r="H892" s="126"/>
      <c r="I892" s="118" t="str">
        <f t="shared" si="47"/>
        <v/>
      </c>
      <c r="J892" s="119"/>
    </row>
    <row r="893" spans="1:10" s="123" customFormat="1" ht="13.15" customHeight="1">
      <c r="A893" s="108"/>
      <c r="E893" s="125"/>
      <c r="G893" s="124"/>
      <c r="H893" s="126"/>
      <c r="I893" s="118" t="str">
        <f t="shared" si="47"/>
        <v/>
      </c>
      <c r="J893" s="119"/>
    </row>
    <row r="894" spans="1:10" s="123" customFormat="1" ht="13.15" customHeight="1">
      <c r="A894" s="108" t="s">
        <v>9</v>
      </c>
      <c r="B894" s="123" t="s">
        <v>303</v>
      </c>
      <c r="E894" s="125"/>
      <c r="G894" s="124"/>
      <c r="H894" s="126"/>
      <c r="I894" s="118" t="str">
        <f t="shared" si="47"/>
        <v/>
      </c>
      <c r="J894" s="119"/>
    </row>
    <row r="895" spans="1:10" s="123" customFormat="1" ht="13.15" customHeight="1">
      <c r="A895" s="108"/>
      <c r="B895" s="123" t="s">
        <v>304</v>
      </c>
      <c r="E895" s="125"/>
      <c r="G895" s="124"/>
      <c r="H895" s="126"/>
      <c r="I895" s="118" t="str">
        <f t="shared" si="47"/>
        <v/>
      </c>
      <c r="J895" s="119"/>
    </row>
    <row r="896" spans="1:10" s="123" customFormat="1" ht="13.15" customHeight="1">
      <c r="A896" s="108"/>
      <c r="B896" s="123" t="s">
        <v>305</v>
      </c>
      <c r="E896" s="125"/>
      <c r="G896" s="124"/>
      <c r="H896" s="126"/>
      <c r="I896" s="118" t="str">
        <f t="shared" si="47"/>
        <v/>
      </c>
      <c r="J896" s="119"/>
    </row>
    <row r="897" spans="1:11" s="123" customFormat="1" ht="13.15" customHeight="1">
      <c r="A897" s="108"/>
      <c r="B897" s="123" t="s">
        <v>489</v>
      </c>
      <c r="E897" s="125"/>
      <c r="G897" s="124"/>
      <c r="H897" s="126"/>
      <c r="I897" s="118" t="str">
        <f t="shared" si="47"/>
        <v/>
      </c>
      <c r="J897" s="119"/>
    </row>
    <row r="898" spans="1:11" s="123" customFormat="1" ht="13.15" customHeight="1">
      <c r="A898" s="108"/>
      <c r="E898" s="125"/>
      <c r="G898" s="124"/>
      <c r="H898" s="126"/>
      <c r="I898" s="118" t="str">
        <f t="shared" si="47"/>
        <v/>
      </c>
      <c r="J898" s="119"/>
    </row>
    <row r="899" spans="1:11" s="123" customFormat="1" ht="13.15" customHeight="1">
      <c r="A899" s="108" t="s">
        <v>196</v>
      </c>
      <c r="B899" s="111" t="s">
        <v>306</v>
      </c>
      <c r="C899" s="123" t="s">
        <v>25</v>
      </c>
      <c r="E899" s="125">
        <v>1</v>
      </c>
      <c r="G899" s="124"/>
      <c r="H899" s="126"/>
      <c r="I899" s="118" t="str">
        <f t="shared" si="47"/>
        <v/>
      </c>
      <c r="J899" s="119"/>
    </row>
    <row r="900" spans="1:11" s="123" customFormat="1" ht="13.15" customHeight="1">
      <c r="A900" s="108" t="s">
        <v>197</v>
      </c>
      <c r="B900" s="111" t="s">
        <v>307</v>
      </c>
      <c r="C900" s="123" t="s">
        <v>25</v>
      </c>
      <c r="E900" s="125">
        <v>1</v>
      </c>
      <c r="G900" s="124"/>
      <c r="H900" s="126"/>
      <c r="I900" s="118" t="str">
        <f t="shared" si="47"/>
        <v/>
      </c>
      <c r="J900" s="119"/>
    </row>
    <row r="901" spans="1:11" s="123" customFormat="1" ht="13.15" customHeight="1">
      <c r="A901" s="108" t="s">
        <v>198</v>
      </c>
      <c r="B901" s="111" t="s">
        <v>308</v>
      </c>
      <c r="C901" s="123" t="s">
        <v>25</v>
      </c>
      <c r="E901" s="125">
        <v>1</v>
      </c>
      <c r="G901" s="124"/>
      <c r="H901" s="126"/>
      <c r="I901" s="118" t="str">
        <f t="shared" si="47"/>
        <v/>
      </c>
      <c r="J901" s="119"/>
    </row>
    <row r="902" spans="1:11" s="123" customFormat="1" ht="13.15" customHeight="1">
      <c r="A902" s="108" t="s">
        <v>199</v>
      </c>
      <c r="B902" s="111" t="s">
        <v>309</v>
      </c>
      <c r="C902" s="123" t="s">
        <v>25</v>
      </c>
      <c r="E902" s="125">
        <v>1</v>
      </c>
      <c r="G902" s="124"/>
      <c r="H902" s="126"/>
      <c r="I902" s="118" t="str">
        <f t="shared" si="47"/>
        <v/>
      </c>
      <c r="J902" s="119"/>
    </row>
    <row r="903" spans="1:11" s="123" customFormat="1" ht="13.15" customHeight="1">
      <c r="A903" s="108" t="s">
        <v>200</v>
      </c>
      <c r="B903" s="111" t="s">
        <v>205</v>
      </c>
      <c r="C903" s="123" t="s">
        <v>25</v>
      </c>
      <c r="E903" s="125">
        <v>0</v>
      </c>
      <c r="G903" s="124"/>
      <c r="H903" s="126"/>
      <c r="I903" s="118" t="str">
        <f t="shared" si="47"/>
        <v/>
      </c>
      <c r="J903" s="119"/>
    </row>
    <row r="904" spans="1:11" s="123" customFormat="1" ht="13.15" customHeight="1">
      <c r="A904" s="108" t="s">
        <v>201</v>
      </c>
      <c r="B904" s="111" t="s">
        <v>206</v>
      </c>
      <c r="C904" s="123" t="s">
        <v>25</v>
      </c>
      <c r="E904" s="125">
        <v>0</v>
      </c>
      <c r="G904" s="124"/>
      <c r="H904" s="126"/>
      <c r="I904" s="118" t="str">
        <f t="shared" si="47"/>
        <v/>
      </c>
      <c r="J904" s="119"/>
    </row>
    <row r="905" spans="1:11" s="123" customFormat="1" ht="13.15" customHeight="1">
      <c r="A905" s="108"/>
      <c r="E905" s="125"/>
      <c r="G905" s="124"/>
      <c r="H905" s="126"/>
      <c r="I905" s="118" t="str">
        <f t="shared" si="47"/>
        <v/>
      </c>
      <c r="J905" s="119"/>
    </row>
    <row r="906" spans="1:11" ht="13.15" customHeight="1">
      <c r="D906" s="120"/>
      <c r="H906" s="120"/>
      <c r="I906" s="118" t="str">
        <f t="shared" si="47"/>
        <v/>
      </c>
      <c r="K906" s="121"/>
    </row>
    <row r="907" spans="1:11" ht="13.15" customHeight="1">
      <c r="A907" s="108" t="s">
        <v>10</v>
      </c>
      <c r="B907" s="114" t="s">
        <v>154</v>
      </c>
      <c r="I907" s="118" t="str">
        <f t="shared" si="47"/>
        <v/>
      </c>
      <c r="K907" s="121"/>
    </row>
    <row r="908" spans="1:11" ht="13.15" customHeight="1">
      <c r="B908" s="7" t="s">
        <v>148</v>
      </c>
      <c r="E908" s="97"/>
      <c r="I908" s="118" t="str">
        <f t="shared" si="47"/>
        <v/>
      </c>
    </row>
    <row r="909" spans="1:11" ht="13.15" customHeight="1">
      <c r="B909" s="7" t="s">
        <v>445</v>
      </c>
      <c r="E909" s="97"/>
      <c r="I909" s="118" t="str">
        <f t="shared" si="47"/>
        <v/>
      </c>
    </row>
    <row r="910" spans="1:11" ht="13.15" customHeight="1">
      <c r="B910" s="78" t="s">
        <v>446</v>
      </c>
      <c r="D910" s="120"/>
      <c r="H910" s="120"/>
      <c r="I910" s="118" t="str">
        <f t="shared" si="47"/>
        <v/>
      </c>
    </row>
    <row r="911" spans="1:11" ht="13.15" customHeight="1">
      <c r="D911" s="120"/>
      <c r="H911" s="120"/>
      <c r="I911" s="118" t="str">
        <f t="shared" si="47"/>
        <v/>
      </c>
    </row>
    <row r="912" spans="1:11" ht="13.15" customHeight="1">
      <c r="C912" s="114" t="s">
        <v>67</v>
      </c>
      <c r="D912" s="120"/>
      <c r="E912" s="116">
        <v>5</v>
      </c>
      <c r="G912" s="30"/>
      <c r="H912" s="120"/>
      <c r="I912" s="118" t="str">
        <f t="shared" si="47"/>
        <v/>
      </c>
    </row>
    <row r="913" spans="1:10" ht="13.15" customHeight="1">
      <c r="D913" s="120"/>
      <c r="H913" s="120"/>
      <c r="I913" s="118" t="str">
        <f t="shared" si="47"/>
        <v/>
      </c>
    </row>
    <row r="914" spans="1:10" ht="13.15" customHeight="1">
      <c r="C914" s="114" t="s">
        <v>68</v>
      </c>
      <c r="D914" s="120"/>
      <c r="E914" s="116">
        <v>5</v>
      </c>
      <c r="G914" s="30"/>
      <c r="H914" s="120"/>
      <c r="I914" s="118" t="str">
        <f t="shared" si="47"/>
        <v/>
      </c>
    </row>
    <row r="915" spans="1:10" ht="13.15" customHeight="1">
      <c r="D915" s="120"/>
      <c r="H915" s="120"/>
      <c r="I915" s="118" t="str">
        <f t="shared" si="47"/>
        <v/>
      </c>
    </row>
    <row r="916" spans="1:10" s="121" customFormat="1" ht="2.1" customHeight="1" thickBot="1">
      <c r="A916" s="108"/>
      <c r="B916" s="50"/>
      <c r="C916" s="50"/>
      <c r="D916" s="50"/>
      <c r="E916" s="51"/>
      <c r="F916" s="50"/>
      <c r="G916" s="52"/>
      <c r="H916" s="50"/>
      <c r="I916" s="53"/>
      <c r="J916" s="119"/>
    </row>
    <row r="917" spans="1:10" ht="13.15" customHeight="1">
      <c r="B917" s="54" t="s">
        <v>155</v>
      </c>
      <c r="C917" s="54"/>
      <c r="D917" s="54"/>
      <c r="E917" s="55"/>
      <c r="F917" s="54"/>
      <c r="G917" s="56"/>
      <c r="H917" s="79"/>
      <c r="I917" s="57">
        <f>SUM(I751:I916)</f>
        <v>0</v>
      </c>
    </row>
    <row r="918" spans="1:10" ht="13.15" customHeight="1">
      <c r="H918" s="120"/>
    </row>
    <row r="919" spans="1:10" ht="13.15" customHeight="1">
      <c r="H919" s="120"/>
    </row>
    <row r="920" spans="1:10" ht="13.15" customHeight="1">
      <c r="A920" s="108" t="s">
        <v>162</v>
      </c>
      <c r="B920" s="36" t="s">
        <v>156</v>
      </c>
      <c r="C920" s="36"/>
      <c r="D920" s="36"/>
      <c r="E920" s="37"/>
      <c r="F920" s="36"/>
      <c r="G920" s="38"/>
      <c r="H920" s="36"/>
      <c r="I920" s="39"/>
    </row>
    <row r="921" spans="1:10" s="123" customFormat="1" ht="13.15" customHeight="1">
      <c r="A921" s="108"/>
      <c r="B921" s="115"/>
      <c r="E921" s="125"/>
      <c r="G921" s="124"/>
      <c r="H921" s="126"/>
      <c r="I921" s="11"/>
      <c r="J921" s="119"/>
    </row>
    <row r="922" spans="1:10" s="64" customFormat="1" ht="2.1" customHeight="1">
      <c r="A922" s="108"/>
      <c r="B922" s="58"/>
      <c r="C922" s="59"/>
      <c r="D922" s="59"/>
      <c r="E922" s="60"/>
      <c r="F922" s="59"/>
      <c r="G922" s="61"/>
      <c r="H922" s="62"/>
      <c r="I922" s="63"/>
      <c r="J922" s="119"/>
    </row>
    <row r="923" spans="1:10" ht="13.15" customHeight="1">
      <c r="B923" s="65" t="s">
        <v>157</v>
      </c>
      <c r="C923" s="66"/>
      <c r="D923" s="66"/>
      <c r="E923" s="67"/>
      <c r="F923" s="66"/>
      <c r="G923" s="68"/>
      <c r="H923" s="66"/>
      <c r="I923" s="69"/>
    </row>
    <row r="924" spans="1:10" s="64" customFormat="1" ht="2.1" customHeight="1">
      <c r="A924" s="108"/>
      <c r="B924" s="58"/>
      <c r="C924" s="59"/>
      <c r="D924" s="59"/>
      <c r="E924" s="60"/>
      <c r="F924" s="59"/>
      <c r="G924" s="61"/>
      <c r="H924" s="62"/>
      <c r="I924" s="63"/>
      <c r="J924" s="119"/>
    </row>
    <row r="925" spans="1:10" s="64" customFormat="1" ht="13.15" customHeight="1">
      <c r="A925" s="108"/>
      <c r="B925" s="77" t="s">
        <v>143</v>
      </c>
      <c r="E925" s="116"/>
      <c r="G925" s="117"/>
      <c r="H925" s="95"/>
      <c r="I925" s="90"/>
      <c r="J925" s="119"/>
    </row>
    <row r="926" spans="1:10" ht="13.15" customHeight="1">
      <c r="B926" s="114"/>
      <c r="C926" s="120"/>
      <c r="F926" s="120"/>
      <c r="H926" s="120"/>
      <c r="I926" s="118" t="str">
        <f t="shared" ref="I926:I947" si="48">IF(ABS($E926*G926)&gt;0,$E926*G926,"")</f>
        <v/>
      </c>
    </row>
    <row r="927" spans="1:10" s="123" customFormat="1" ht="13.15" customHeight="1">
      <c r="A927" s="108" t="s">
        <v>24</v>
      </c>
      <c r="B927" s="123" t="s">
        <v>145</v>
      </c>
      <c r="E927" s="125"/>
      <c r="G927" s="124"/>
      <c r="I927" s="118" t="str">
        <f t="shared" si="48"/>
        <v/>
      </c>
      <c r="J927" s="119"/>
    </row>
    <row r="928" spans="1:10" ht="13.15" customHeight="1">
      <c r="B928" s="75" t="s">
        <v>490</v>
      </c>
      <c r="I928" s="118" t="str">
        <f t="shared" si="48"/>
        <v/>
      </c>
    </row>
    <row r="929" spans="1:11" ht="13.15" customHeight="1">
      <c r="B929" s="114" t="s">
        <v>491</v>
      </c>
      <c r="I929" s="118" t="str">
        <f t="shared" si="48"/>
        <v/>
      </c>
    </row>
    <row r="930" spans="1:11" s="123" customFormat="1" ht="13.15" customHeight="1">
      <c r="A930" s="108"/>
      <c r="B930" s="128" t="s">
        <v>492</v>
      </c>
      <c r="E930" s="125"/>
      <c r="G930" s="124"/>
      <c r="I930" s="118" t="str">
        <f t="shared" si="48"/>
        <v/>
      </c>
      <c r="J930" s="119"/>
    </row>
    <row r="931" spans="1:11" s="123" customFormat="1" ht="13.15" customHeight="1">
      <c r="A931" s="108"/>
      <c r="B931" s="75" t="s">
        <v>146</v>
      </c>
      <c r="E931" s="125"/>
      <c r="G931" s="124"/>
      <c r="I931" s="118" t="str">
        <f t="shared" si="48"/>
        <v/>
      </c>
      <c r="J931" s="119"/>
    </row>
    <row r="932" spans="1:11" s="123" customFormat="1" ht="13.15" customHeight="1">
      <c r="A932" s="108"/>
      <c r="B932" s="75" t="s">
        <v>493</v>
      </c>
      <c r="E932" s="125"/>
      <c r="G932" s="124"/>
      <c r="I932" s="118" t="str">
        <f t="shared" si="48"/>
        <v/>
      </c>
      <c r="J932" s="119"/>
    </row>
    <row r="933" spans="1:11" s="123" customFormat="1" ht="13.15" customHeight="1">
      <c r="A933" s="108"/>
      <c r="B933" s="75" t="s">
        <v>147</v>
      </c>
      <c r="E933" s="125"/>
      <c r="G933" s="124"/>
      <c r="I933" s="118" t="str">
        <f t="shared" si="48"/>
        <v/>
      </c>
      <c r="J933" s="119"/>
    </row>
    <row r="934" spans="1:11" s="123" customFormat="1" ht="13.15" customHeight="1">
      <c r="A934" s="108"/>
      <c r="B934" s="128" t="s">
        <v>494</v>
      </c>
      <c r="E934" s="125"/>
      <c r="G934" s="124"/>
      <c r="I934" s="118" t="str">
        <f t="shared" si="48"/>
        <v/>
      </c>
      <c r="J934" s="119"/>
    </row>
    <row r="935" spans="1:11" ht="13.15" customHeight="1">
      <c r="B935" s="114"/>
      <c r="C935" s="120"/>
      <c r="F935" s="120"/>
      <c r="H935" s="120"/>
      <c r="I935" s="118" t="str">
        <f t="shared" si="48"/>
        <v/>
      </c>
    </row>
    <row r="936" spans="1:11" ht="13.15" customHeight="1">
      <c r="B936" s="114"/>
      <c r="C936" s="114" t="s">
        <v>59</v>
      </c>
      <c r="E936" s="97">
        <v>400</v>
      </c>
      <c r="H936" s="120"/>
      <c r="I936" s="118" t="str">
        <f t="shared" si="48"/>
        <v/>
      </c>
    </row>
    <row r="937" spans="1:11" ht="13.15" customHeight="1">
      <c r="B937" s="114"/>
      <c r="I937" s="118" t="str">
        <f t="shared" si="48"/>
        <v/>
      </c>
    </row>
    <row r="938" spans="1:11" ht="13.15" customHeight="1">
      <c r="D938" s="120"/>
      <c r="H938" s="120"/>
      <c r="I938" s="118" t="str">
        <f t="shared" si="48"/>
        <v/>
      </c>
      <c r="K938" s="121"/>
    </row>
    <row r="939" spans="1:11" ht="13.15" customHeight="1">
      <c r="A939" s="108" t="s">
        <v>26</v>
      </c>
      <c r="B939" s="114" t="s">
        <v>495</v>
      </c>
      <c r="I939" s="118" t="str">
        <f t="shared" si="48"/>
        <v/>
      </c>
      <c r="K939" s="121"/>
    </row>
    <row r="940" spans="1:11" ht="13.15" customHeight="1">
      <c r="B940" s="7" t="s">
        <v>148</v>
      </c>
      <c r="E940" s="97"/>
      <c r="I940" s="118" t="str">
        <f t="shared" si="48"/>
        <v/>
      </c>
    </row>
    <row r="941" spans="1:11" ht="13.15" customHeight="1">
      <c r="B941" s="7" t="s">
        <v>445</v>
      </c>
      <c r="E941" s="97"/>
      <c r="I941" s="118" t="str">
        <f t="shared" si="48"/>
        <v/>
      </c>
    </row>
    <row r="942" spans="1:11" ht="13.15" customHeight="1">
      <c r="B942" s="78" t="s">
        <v>446</v>
      </c>
      <c r="D942" s="120"/>
      <c r="H942" s="120"/>
      <c r="I942" s="118" t="str">
        <f t="shared" si="48"/>
        <v/>
      </c>
    </row>
    <row r="943" spans="1:11" ht="13.15" customHeight="1">
      <c r="D943" s="120"/>
      <c r="H943" s="120"/>
      <c r="I943" s="118" t="str">
        <f t="shared" si="48"/>
        <v/>
      </c>
    </row>
    <row r="944" spans="1:11" ht="13.15" customHeight="1">
      <c r="C944" s="114" t="s">
        <v>67</v>
      </c>
      <c r="D944" s="120"/>
      <c r="E944" s="116">
        <v>20</v>
      </c>
      <c r="G944" s="30"/>
      <c r="H944" s="120"/>
      <c r="I944" s="118" t="str">
        <f t="shared" si="48"/>
        <v/>
      </c>
    </row>
    <row r="945" spans="1:10" ht="13.15" customHeight="1">
      <c r="D945" s="120"/>
      <c r="H945" s="120"/>
      <c r="I945" s="118" t="str">
        <f t="shared" si="48"/>
        <v/>
      </c>
    </row>
    <row r="946" spans="1:10" ht="13.15" customHeight="1">
      <c r="C946" s="114" t="s">
        <v>68</v>
      </c>
      <c r="D946" s="120"/>
      <c r="E946" s="116">
        <v>20</v>
      </c>
      <c r="G946" s="30"/>
      <c r="H946" s="120"/>
      <c r="I946" s="118" t="str">
        <f t="shared" si="48"/>
        <v/>
      </c>
    </row>
    <row r="947" spans="1:10" ht="13.15" customHeight="1">
      <c r="D947" s="120"/>
      <c r="H947" s="120"/>
      <c r="I947" s="118" t="str">
        <f t="shared" si="48"/>
        <v/>
      </c>
    </row>
    <row r="948" spans="1:10" s="121" customFormat="1" ht="2.1" customHeight="1" thickBot="1">
      <c r="A948" s="108"/>
      <c r="B948" s="50"/>
      <c r="C948" s="50"/>
      <c r="D948" s="50"/>
      <c r="E948" s="51"/>
      <c r="F948" s="50"/>
      <c r="G948" s="52"/>
      <c r="H948" s="50"/>
      <c r="I948" s="53"/>
      <c r="J948" s="119"/>
    </row>
    <row r="949" spans="1:10" ht="13.15" customHeight="1">
      <c r="B949" s="54" t="s">
        <v>158</v>
      </c>
      <c r="C949" s="54"/>
      <c r="D949" s="54"/>
      <c r="E949" s="55"/>
      <c r="F949" s="54"/>
      <c r="G949" s="56"/>
      <c r="H949" s="79"/>
      <c r="I949" s="57">
        <f>SUM(I920:I948)</f>
        <v>0</v>
      </c>
    </row>
    <row r="950" spans="1:10" ht="13.15" customHeight="1">
      <c r="H950" s="120"/>
    </row>
    <row r="951" spans="1:10" ht="13.15" customHeight="1">
      <c r="H951" s="120"/>
    </row>
  </sheetData>
  <pageMargins left="1.3779527559055118" right="0.19685039370078741" top="0.35433070866141736" bottom="0.39370078740157483" header="0" footer="0.15748031496062992"/>
  <pageSetup paperSize="9" scale="69" orientation="portrait" verticalDpi="180" copies="2" r:id="rId1"/>
  <headerFooter alignWithMargins="0">
    <oddHeader>&amp;R&amp;P</oddHeader>
    <oddFooter>&amp;C&amp;8&amp;A&amp;R&amp;8Stran &amp;P</oddFooter>
  </headerFooter>
  <rowBreaks count="14" manualBreakCount="14">
    <brk id="60" max="8" man="1"/>
    <brk id="98" max="8" man="1"/>
    <brk id="181" max="8" man="1"/>
    <brk id="220" max="16383" man="1"/>
    <brk id="274" max="8" man="1"/>
    <brk id="344" max="8" man="1"/>
    <brk id="430" max="8" man="1"/>
    <brk id="496" max="8" man="1"/>
    <brk id="578" max="8" man="1"/>
    <brk id="657" max="8" man="1"/>
    <brk id="750" max="16383" man="1"/>
    <brk id="826" max="8" man="1"/>
    <brk id="893" max="8" man="1"/>
    <brk id="918" max="8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10</vt:i4>
      </vt:variant>
    </vt:vector>
  </HeadingPairs>
  <TitlesOfParts>
    <vt:vector size="11" baseType="lpstr">
      <vt:lpstr>TRZIN-športni-park-bc</vt:lpstr>
      <vt:lpstr>'TRZIN-športni-park-bc'!G0_PRIPRAVLJALNA</vt:lpstr>
      <vt:lpstr>'TRZIN-športni-park-bc'!GI_RUŠITVENA_DELA</vt:lpstr>
      <vt:lpstr>'TRZIN-športni-park-bc'!GII_ZEMELJSKA_DELA</vt:lpstr>
      <vt:lpstr>'TRZIN-športni-park-bc'!GIII_KANALIZACIJA</vt:lpstr>
      <vt:lpstr>'TRZIN-športni-park-bc'!GIV_TLAKOVANE_POVRŠINE</vt:lpstr>
      <vt:lpstr>'TRZIN-športni-park-bc'!GV_URBANA_OPREMA__in_igrala</vt:lpstr>
      <vt:lpstr>'TRZIN-športni-park-bc'!IV_TLAKOVANE_POVRŠINE</vt:lpstr>
      <vt:lpstr>'TRZIN-športni-park-bc'!Področje_tiskanja</vt:lpstr>
      <vt:lpstr>'TRZIN-športni-park-bc'!V_URBANA_OPREMA__in_igrala</vt:lpstr>
      <vt:lpstr>'TRZIN-športni-park-bc'!VI_HORTIKULTURNA_UREDITEV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 Pezdirc</dc:creator>
  <cp:lastModifiedBy>Matjaž Erčulj</cp:lastModifiedBy>
  <cp:lastPrinted>2017-07-07T00:39:34Z</cp:lastPrinted>
  <dcterms:created xsi:type="dcterms:W3CDTF">2001-02-28T12:01:29Z</dcterms:created>
  <dcterms:modified xsi:type="dcterms:W3CDTF">2017-07-07T07:15:00Z</dcterms:modified>
</cp:coreProperties>
</file>